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xVal>
          <yVal>
            <numRef>
              <f>gráficos!$B$7:$B$1357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  <c r="AA2" t="n">
        <v>1001.211542667765</v>
      </c>
      <c r="AB2" t="n">
        <v>1424.65236142591</v>
      </c>
      <c r="AC2" t="n">
        <v>1291.199058121455</v>
      </c>
      <c r="AD2" t="n">
        <v>1001211.542667765</v>
      </c>
      <c r="AE2" t="n">
        <v>1424652.36142591</v>
      </c>
      <c r="AF2" t="n">
        <v>2.677413497157989e-06</v>
      </c>
      <c r="AG2" t="n">
        <v>2.110416666666667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  <c r="AA3" t="n">
        <v>798.6368278920779</v>
      </c>
      <c r="AB3" t="n">
        <v>1136.40304200498</v>
      </c>
      <c r="AC3" t="n">
        <v>1029.951290021776</v>
      </c>
      <c r="AD3" t="n">
        <v>798636.827892078</v>
      </c>
      <c r="AE3" t="n">
        <v>1136403.04200498</v>
      </c>
      <c r="AF3" t="n">
        <v>3.075418390500711e-06</v>
      </c>
      <c r="AG3" t="n">
        <v>1.837083333333333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  <c r="AA4" t="n">
        <v>692.3188957569359</v>
      </c>
      <c r="AB4" t="n">
        <v>985.1202345029188</v>
      </c>
      <c r="AC4" t="n">
        <v>892.8397926168074</v>
      </c>
      <c r="AD4" t="n">
        <v>692318.8957569359</v>
      </c>
      <c r="AE4" t="n">
        <v>985120.2345029188</v>
      </c>
      <c r="AF4" t="n">
        <v>3.361005547359236e-06</v>
      </c>
      <c r="AG4" t="n">
        <v>1.68125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  <c r="AA5" t="n">
        <v>628.3740458839767</v>
      </c>
      <c r="AB5" t="n">
        <v>894.1312901187985</v>
      </c>
      <c r="AC5" t="n">
        <v>810.374173305544</v>
      </c>
      <c r="AD5" t="n">
        <v>628374.0458839767</v>
      </c>
      <c r="AE5" t="n">
        <v>894131.2901187985</v>
      </c>
      <c r="AF5" t="n">
        <v>3.572415983039407e-06</v>
      </c>
      <c r="AG5" t="n">
        <v>1.581666666666667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  <c r="AA6" t="n">
        <v>583.1967109209738</v>
      </c>
      <c r="AB6" t="n">
        <v>829.8471761277865</v>
      </c>
      <c r="AC6" t="n">
        <v>752.111828269812</v>
      </c>
      <c r="AD6" t="n">
        <v>583196.7109209738</v>
      </c>
      <c r="AE6" t="n">
        <v>829847.1761277865</v>
      </c>
      <c r="AF6" t="n">
        <v>3.743144487543151e-06</v>
      </c>
      <c r="AG6" t="n">
        <v>1.509583333333333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  <c r="AA7" t="n">
        <v>552.5183540215517</v>
      </c>
      <c r="AB7" t="n">
        <v>786.1940701268588</v>
      </c>
      <c r="AC7" t="n">
        <v>712.5478961284583</v>
      </c>
      <c r="AD7" t="n">
        <v>552518.3540215517</v>
      </c>
      <c r="AE7" t="n">
        <v>786194.0701268589</v>
      </c>
      <c r="AF7" t="n">
        <v>3.872377422246938e-06</v>
      </c>
      <c r="AG7" t="n">
        <v>1.459166666666667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  <c r="AA8" t="n">
        <v>526.9505875695844</v>
      </c>
      <c r="AB8" t="n">
        <v>749.8129685315602</v>
      </c>
      <c r="AC8" t="n">
        <v>679.5747685183979</v>
      </c>
      <c r="AD8" t="n">
        <v>526950.5875695844</v>
      </c>
      <c r="AE8" t="n">
        <v>749812.9685315602</v>
      </c>
      <c r="AF8" t="n">
        <v>3.988998958286032e-06</v>
      </c>
      <c r="AG8" t="n">
        <v>1.416666666666667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  <c r="AA9" t="n">
        <v>507.7423738970459</v>
      </c>
      <c r="AB9" t="n">
        <v>722.4810553432243</v>
      </c>
      <c r="AC9" t="n">
        <v>654.8031529853885</v>
      </c>
      <c r="AD9" t="n">
        <v>507742.3738970459</v>
      </c>
      <c r="AE9" t="n">
        <v>722481.0553432243</v>
      </c>
      <c r="AF9" t="n">
        <v>4.08066890987025e-06</v>
      </c>
      <c r="AG9" t="n">
        <v>1.384583333333333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  <c r="AA10" t="n">
        <v>493.4556241088724</v>
      </c>
      <c r="AB10" t="n">
        <v>702.1520329983665</v>
      </c>
      <c r="AC10" t="n">
        <v>636.3784374443012</v>
      </c>
      <c r="AD10" t="n">
        <v>493455.6241088724</v>
      </c>
      <c r="AE10" t="n">
        <v>702152.0329983665</v>
      </c>
      <c r="AF10" t="n">
        <v>4.154031992425075e-06</v>
      </c>
      <c r="AG10" t="n">
        <v>1.36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  <c r="AA11" t="n">
        <v>478.338858964072</v>
      </c>
      <c r="AB11" t="n">
        <v>680.6419582110972</v>
      </c>
      <c r="AC11" t="n">
        <v>616.8833037138199</v>
      </c>
      <c r="AD11" t="n">
        <v>478338.858964072</v>
      </c>
      <c r="AE11" t="n">
        <v>680641.9582110972</v>
      </c>
      <c r="AF11" t="n">
        <v>4.231056448785779e-06</v>
      </c>
      <c r="AG11" t="n">
        <v>1.335416666666666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  <c r="AA12" t="n">
        <v>469.7884601372171</v>
      </c>
      <c r="AB12" t="n">
        <v>668.475352692992</v>
      </c>
      <c r="AC12" t="n">
        <v>605.8563963707618</v>
      </c>
      <c r="AD12" t="n">
        <v>469788.4601372171</v>
      </c>
      <c r="AE12" t="n">
        <v>668475.3526929921</v>
      </c>
      <c r="AF12" t="n">
        <v>4.279467946885729e-06</v>
      </c>
      <c r="AG12" t="n">
        <v>1.320416666666667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  <c r="AA13" t="n">
        <v>458.6908210672129</v>
      </c>
      <c r="AB13" t="n">
        <v>652.684206632883</v>
      </c>
      <c r="AC13" t="n">
        <v>591.5444747598899</v>
      </c>
      <c r="AD13" t="n">
        <v>458690.8210672129</v>
      </c>
      <c r="AE13" t="n">
        <v>652684.2066328831</v>
      </c>
      <c r="AF13" t="n">
        <v>4.33818553421704e-06</v>
      </c>
      <c r="AG13" t="n">
        <v>1.3025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  <c r="AA14" t="n">
        <v>452.6794606726729</v>
      </c>
      <c r="AB14" t="n">
        <v>644.1304710670262</v>
      </c>
      <c r="AC14" t="n">
        <v>583.7920043291384</v>
      </c>
      <c r="AD14" t="n">
        <v>452679.4606726729</v>
      </c>
      <c r="AE14" t="n">
        <v>644130.4710670261</v>
      </c>
      <c r="AF14" t="n">
        <v>4.372358356405239e-06</v>
      </c>
      <c r="AG14" t="n">
        <v>1.292083333333333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  <c r="AA15" t="n">
        <v>443.5535452209459</v>
      </c>
      <c r="AB15" t="n">
        <v>631.1449465853311</v>
      </c>
      <c r="AC15" t="n">
        <v>572.0228896778835</v>
      </c>
      <c r="AD15" t="n">
        <v>443553.5452209459</v>
      </c>
      <c r="AE15" t="n">
        <v>631144.9465853311</v>
      </c>
      <c r="AF15" t="n">
        <v>4.424295621873813e-06</v>
      </c>
      <c r="AG15" t="n">
        <v>1.277083333333333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  <c r="AA16" t="n">
        <v>437.7845253887858</v>
      </c>
      <c r="AB16" t="n">
        <v>622.9360442937156</v>
      </c>
      <c r="AC16" t="n">
        <v>564.5829505080649</v>
      </c>
      <c r="AD16" t="n">
        <v>437784.5253887858</v>
      </c>
      <c r="AE16" t="n">
        <v>622936.0442937155</v>
      </c>
      <c r="AF16" t="n">
        <v>4.455078283130643e-06</v>
      </c>
      <c r="AG16" t="n">
        <v>1.268333333333333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  <c r="AA17" t="n">
        <v>430.4873391605047</v>
      </c>
      <c r="AB17" t="n">
        <v>612.5526706020963</v>
      </c>
      <c r="AC17" t="n">
        <v>555.172232010167</v>
      </c>
      <c r="AD17" t="n">
        <v>430487.3391605048</v>
      </c>
      <c r="AE17" t="n">
        <v>612552.6706020964</v>
      </c>
      <c r="AF17" t="n">
        <v>4.49684506580511e-06</v>
      </c>
      <c r="AG17" t="n">
        <v>1.256666666666667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  <c r="AA18" t="n">
        <v>427.0415123168758</v>
      </c>
      <c r="AB18" t="n">
        <v>607.6495056458087</v>
      </c>
      <c r="AC18" t="n">
        <v>550.7283675666071</v>
      </c>
      <c r="AD18" t="n">
        <v>427041.5123168757</v>
      </c>
      <c r="AE18" t="n">
        <v>607649.5056458088</v>
      </c>
      <c r="AF18" t="n">
        <v>4.514609509085483e-06</v>
      </c>
      <c r="AG18" t="n">
        <v>1.251666666666667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  <c r="AA19" t="n">
        <v>421.7037682770003</v>
      </c>
      <c r="AB19" t="n">
        <v>600.0542779371558</v>
      </c>
      <c r="AC19" t="n">
        <v>543.8446174468115</v>
      </c>
      <c r="AD19" t="n">
        <v>421703.7682770003</v>
      </c>
      <c r="AE19" t="n">
        <v>600054.2779371558</v>
      </c>
      <c r="AF19" t="n">
        <v>4.54471413815604e-06</v>
      </c>
      <c r="AG19" t="n">
        <v>1.243333333333333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  <c r="AA20" t="n">
        <v>417.9522692847622</v>
      </c>
      <c r="AB20" t="n">
        <v>594.7161633925148</v>
      </c>
      <c r="AC20" t="n">
        <v>539.0065470102538</v>
      </c>
      <c r="AD20" t="n">
        <v>417952.2692847622</v>
      </c>
      <c r="AE20" t="n">
        <v>594716.1633925148</v>
      </c>
      <c r="AF20" t="n">
        <v>4.564783890869745e-06</v>
      </c>
      <c r="AG20" t="n">
        <v>1.237916666666667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  <c r="AA21" t="n">
        <v>411.9443697369463</v>
      </c>
      <c r="AB21" t="n">
        <v>586.1673523638319</v>
      </c>
      <c r="AC21" t="n">
        <v>531.2585398141348</v>
      </c>
      <c r="AD21" t="n">
        <v>411944.3697369463</v>
      </c>
      <c r="AE21" t="n">
        <v>586167.3523638319</v>
      </c>
      <c r="AF21" t="n">
        <v>4.599905958118727e-06</v>
      </c>
      <c r="AG21" t="n">
        <v>1.228333333333333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  <c r="AA22" t="n">
        <v>408.5115326556926</v>
      </c>
      <c r="AB22" t="n">
        <v>581.2826709096354</v>
      </c>
      <c r="AC22" t="n">
        <v>526.831427443668</v>
      </c>
      <c r="AD22" t="n">
        <v>408511.5326556927</v>
      </c>
      <c r="AE22" t="n">
        <v>581282.6709096354</v>
      </c>
      <c r="AF22" t="n">
        <v>4.61794161427361e-06</v>
      </c>
      <c r="AG22" t="n">
        <v>1.223333333333333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  <c r="AA23" t="n">
        <v>405.9960420067883</v>
      </c>
      <c r="AB23" t="n">
        <v>577.7033077676998</v>
      </c>
      <c r="AC23" t="n">
        <v>523.5873586148928</v>
      </c>
      <c r="AD23" t="n">
        <v>405996.0420067883</v>
      </c>
      <c r="AE23" t="n">
        <v>577703.3077676998</v>
      </c>
      <c r="AF23" t="n">
        <v>4.631095438687323e-06</v>
      </c>
      <c r="AG23" t="n">
        <v>1.22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  <c r="AA24" t="n">
        <v>403.0087577397077</v>
      </c>
      <c r="AB24" t="n">
        <v>573.4526160767053</v>
      </c>
      <c r="AC24" t="n">
        <v>519.7348474645344</v>
      </c>
      <c r="AD24" t="n">
        <v>403008.7577397077</v>
      </c>
      <c r="AE24" t="n">
        <v>573452.6160767054</v>
      </c>
      <c r="AF24" t="n">
        <v>4.648588669093186e-06</v>
      </c>
      <c r="AG24" t="n">
        <v>1.215416666666667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  <c r="AA25" t="n">
        <v>397.8838219897568</v>
      </c>
      <c r="AB25" t="n">
        <v>566.160199332421</v>
      </c>
      <c r="AC25" t="n">
        <v>513.1255427059847</v>
      </c>
      <c r="AD25" t="n">
        <v>397883.8219897568</v>
      </c>
      <c r="AE25" t="n">
        <v>566160.1993324211</v>
      </c>
      <c r="AF25" t="n">
        <v>4.673540253548062e-06</v>
      </c>
      <c r="AG25" t="n">
        <v>1.209166666666667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  <c r="AA26" t="n">
        <v>395.2902943369193</v>
      </c>
      <c r="AB26" t="n">
        <v>562.469795119549</v>
      </c>
      <c r="AC26" t="n">
        <v>509.7808345001319</v>
      </c>
      <c r="AD26" t="n">
        <v>395290.2943369193</v>
      </c>
      <c r="AE26" t="n">
        <v>562469.7951195489</v>
      </c>
      <c r="AF26" t="n">
        <v>4.686287258650009e-06</v>
      </c>
      <c r="AG26" t="n">
        <v>1.205833333333333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  <c r="AA27" t="n">
        <v>393.6167524077124</v>
      </c>
      <c r="AB27" t="n">
        <v>560.0884647415189</v>
      </c>
      <c r="AC27" t="n">
        <v>507.6225735626273</v>
      </c>
      <c r="AD27" t="n">
        <v>393616.7524077124</v>
      </c>
      <c r="AE27" t="n">
        <v>560088.464741519</v>
      </c>
      <c r="AF27" t="n">
        <v>4.69455925132255e-06</v>
      </c>
      <c r="AG27" t="n">
        <v>1.20375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  <c r="AA28" t="n">
        <v>390.6280029594629</v>
      </c>
      <c r="AB28" t="n">
        <v>555.8356882025946</v>
      </c>
      <c r="AC28" t="n">
        <v>503.7681728609956</v>
      </c>
      <c r="AD28" t="n">
        <v>390628.0029594629</v>
      </c>
      <c r="AE28" t="n">
        <v>555835.6882025946</v>
      </c>
      <c r="AF28" t="n">
        <v>4.705950192051949e-06</v>
      </c>
      <c r="AG28" t="n">
        <v>1.200833333333333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  <c r="AA29" t="n">
        <v>387.479149032459</v>
      </c>
      <c r="AB29" t="n">
        <v>551.3550944502127</v>
      </c>
      <c r="AC29" t="n">
        <v>499.7072955624024</v>
      </c>
      <c r="AD29" t="n">
        <v>387479.149032459</v>
      </c>
      <c r="AE29" t="n">
        <v>551355.0944502128</v>
      </c>
      <c r="AF29" t="n">
        <v>4.726969189826437e-06</v>
      </c>
      <c r="AG29" t="n">
        <v>1.195416666666667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  <c r="AA30" t="n">
        <v>384.6549946580295</v>
      </c>
      <c r="AB30" t="n">
        <v>547.3365249201007</v>
      </c>
      <c r="AC30" t="n">
        <v>496.0651626935219</v>
      </c>
      <c r="AD30" t="n">
        <v>384654.9946580295</v>
      </c>
      <c r="AE30" t="n">
        <v>547336.5249201007</v>
      </c>
      <c r="AF30" t="n">
        <v>4.738360130555838e-06</v>
      </c>
      <c r="AG30" t="n">
        <v>1.1925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  <c r="AA31" t="n">
        <v>382.5292768039952</v>
      </c>
      <c r="AB31" t="n">
        <v>544.31178056647</v>
      </c>
      <c r="AC31" t="n">
        <v>493.3237591299481</v>
      </c>
      <c r="AD31" t="n">
        <v>382529.2768039952</v>
      </c>
      <c r="AE31" t="n">
        <v>544311.78056647</v>
      </c>
      <c r="AF31" t="n">
        <v>4.748937432661709e-06</v>
      </c>
      <c r="AG31" t="n">
        <v>1.19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  <c r="AA32" t="n">
        <v>380.0917437993922</v>
      </c>
      <c r="AB32" t="n">
        <v>540.8433455723956</v>
      </c>
      <c r="AC32" t="n">
        <v>490.1802273331642</v>
      </c>
      <c r="AD32" t="n">
        <v>380091.7437993922</v>
      </c>
      <c r="AE32" t="n">
        <v>540843.3455723956</v>
      </c>
      <c r="AF32" t="n">
        <v>4.761006405577382e-06</v>
      </c>
      <c r="AG32" t="n">
        <v>1.186666666666667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  <c r="AA33" t="n">
        <v>376.6728707063797</v>
      </c>
      <c r="AB33" t="n">
        <v>535.9785338739646</v>
      </c>
      <c r="AC33" t="n">
        <v>485.7711234331318</v>
      </c>
      <c r="AD33" t="n">
        <v>376672.8707063798</v>
      </c>
      <c r="AE33" t="n">
        <v>535978.5338739646</v>
      </c>
      <c r="AF33" t="n">
        <v>4.771583707683254e-06</v>
      </c>
      <c r="AG33" t="n">
        <v>1.184166666666667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  <c r="AA34" t="n">
        <v>375.9096470574702</v>
      </c>
      <c r="AB34" t="n">
        <v>534.8925212508803</v>
      </c>
      <c r="AC34" t="n">
        <v>484.7868422751437</v>
      </c>
      <c r="AD34" t="n">
        <v>375909.6470574702</v>
      </c>
      <c r="AE34" t="n">
        <v>534892.5212508803</v>
      </c>
      <c r="AF34" t="n">
        <v>4.77348219780482e-06</v>
      </c>
      <c r="AG34" t="n">
        <v>1.18375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  <c r="AA35" t="n">
        <v>374.0565864287281</v>
      </c>
      <c r="AB35" t="n">
        <v>532.2557486128347</v>
      </c>
      <c r="AC35" t="n">
        <v>482.3970674508361</v>
      </c>
      <c r="AD35" t="n">
        <v>374056.5864287281</v>
      </c>
      <c r="AE35" t="n">
        <v>532255.7486128347</v>
      </c>
      <c r="AF35" t="n">
        <v>4.782161009789125e-06</v>
      </c>
      <c r="AG35" t="n">
        <v>1.181666666666667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  <c r="AA36" t="n">
        <v>370.884589709774</v>
      </c>
      <c r="AB36" t="n">
        <v>527.7422243240009</v>
      </c>
      <c r="AC36" t="n">
        <v>478.3063443605247</v>
      </c>
      <c r="AD36" t="n">
        <v>370884.5897097741</v>
      </c>
      <c r="AE36" t="n">
        <v>527742.2243240009</v>
      </c>
      <c r="AF36" t="n">
        <v>4.797891356510678e-06</v>
      </c>
      <c r="AG36" t="n">
        <v>1.1775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  <c r="AA37" t="n">
        <v>369.0663093700468</v>
      </c>
      <c r="AB37" t="n">
        <v>525.1549415477519</v>
      </c>
      <c r="AC37" t="n">
        <v>475.9614234701794</v>
      </c>
      <c r="AD37" t="n">
        <v>369066.3093700468</v>
      </c>
      <c r="AE37" t="n">
        <v>525154.9415477519</v>
      </c>
      <c r="AF37" t="n">
        <v>4.804671678373415e-06</v>
      </c>
      <c r="AG37" t="n">
        <v>1.175833333333333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  <c r="AA38" t="n">
        <v>367.8755808651326</v>
      </c>
      <c r="AB38" t="n">
        <v>523.460620114119</v>
      </c>
      <c r="AC38" t="n">
        <v>474.4258163996429</v>
      </c>
      <c r="AD38" t="n">
        <v>367875.5808651326</v>
      </c>
      <c r="AE38" t="n">
        <v>523460.620114119</v>
      </c>
      <c r="AF38" t="n">
        <v>4.805892136308708e-06</v>
      </c>
      <c r="AG38" t="n">
        <v>1.175833333333333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  <c r="AA39" t="n">
        <v>366.2607426035001</v>
      </c>
      <c r="AB39" t="n">
        <v>521.1628208532107</v>
      </c>
      <c r="AC39" t="n">
        <v>472.3432618608864</v>
      </c>
      <c r="AD39" t="n">
        <v>366260.7426035001</v>
      </c>
      <c r="AE39" t="n">
        <v>521162.8208532107</v>
      </c>
      <c r="AF39" t="n">
        <v>4.817011864163599e-06</v>
      </c>
      <c r="AG39" t="n">
        <v>1.172916666666667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  <c r="AA40" t="n">
        <v>361.3575624701985</v>
      </c>
      <c r="AB40" t="n">
        <v>514.1859464788004</v>
      </c>
      <c r="AC40" t="n">
        <v>466.0199412636736</v>
      </c>
      <c r="AD40" t="n">
        <v>361357.5624701985</v>
      </c>
      <c r="AE40" t="n">
        <v>514185.9464788003</v>
      </c>
      <c r="AF40" t="n">
        <v>4.834233881694953e-06</v>
      </c>
      <c r="AG40" t="n">
        <v>1.16875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  <c r="AA41" t="n">
        <v>361.7549847275112</v>
      </c>
      <c r="AB41" t="n">
        <v>514.7514499046348</v>
      </c>
      <c r="AC41" t="n">
        <v>466.532471555675</v>
      </c>
      <c r="AD41" t="n">
        <v>361754.9847275112</v>
      </c>
      <c r="AE41" t="n">
        <v>514751.4499046348</v>
      </c>
      <c r="AF41" t="n">
        <v>4.827182346957706e-06</v>
      </c>
      <c r="AG41" t="n">
        <v>1.170416666666667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  <c r="AA42" t="n">
        <v>358.7377771017703</v>
      </c>
      <c r="AB42" t="n">
        <v>510.4581794160933</v>
      </c>
      <c r="AC42" t="n">
        <v>462.6413701465436</v>
      </c>
      <c r="AD42" t="n">
        <v>358737.7771017703</v>
      </c>
      <c r="AE42" t="n">
        <v>510458.1794160933</v>
      </c>
      <c r="AF42" t="n">
        <v>4.843861938740041e-06</v>
      </c>
      <c r="AG42" t="n">
        <v>1.166666666666667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  <c r="AA43" t="n">
        <v>356.6920755078922</v>
      </c>
      <c r="AB43" t="n">
        <v>507.5472924733352</v>
      </c>
      <c r="AC43" t="n">
        <v>460.0031584813299</v>
      </c>
      <c r="AD43" t="n">
        <v>356692.0755078922</v>
      </c>
      <c r="AE43" t="n">
        <v>507547.2924733352</v>
      </c>
      <c r="AF43" t="n">
        <v>4.844811183800825e-06</v>
      </c>
      <c r="AG43" t="n">
        <v>1.16625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  <c r="AA44" t="n">
        <v>355.2329496716525</v>
      </c>
      <c r="AB44" t="n">
        <v>505.4710608483212</v>
      </c>
      <c r="AC44" t="n">
        <v>458.121416386734</v>
      </c>
      <c r="AD44" t="n">
        <v>355232.9496716525</v>
      </c>
      <c r="AE44" t="n">
        <v>505471.0608483212</v>
      </c>
      <c r="AF44" t="n">
        <v>4.854168027971403e-06</v>
      </c>
      <c r="AG44" t="n">
        <v>1.164166666666667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  <c r="AA45" t="n">
        <v>353.9421441320112</v>
      </c>
      <c r="AB45" t="n">
        <v>503.6343369574928</v>
      </c>
      <c r="AC45" t="n">
        <v>456.4567463085589</v>
      </c>
      <c r="AD45" t="n">
        <v>353942.1441320112</v>
      </c>
      <c r="AE45" t="n">
        <v>503634.3369574929</v>
      </c>
      <c r="AF45" t="n">
        <v>4.852676357161601e-06</v>
      </c>
      <c r="AG45" t="n">
        <v>1.164166666666667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  <c r="AA46" t="n">
        <v>351.4682039037661</v>
      </c>
      <c r="AB46" t="n">
        <v>500.114097090098</v>
      </c>
      <c r="AC46" t="n">
        <v>453.2662624233579</v>
      </c>
      <c r="AD46" t="n">
        <v>351468.2039037661</v>
      </c>
      <c r="AE46" t="n">
        <v>500114.097090098</v>
      </c>
      <c r="AF46" t="n">
        <v>4.863389265704727e-06</v>
      </c>
      <c r="AG46" t="n">
        <v>1.161666666666667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  <c r="AA47" t="n">
        <v>349.9108638798743</v>
      </c>
      <c r="AB47" t="n">
        <v>497.8981137059392</v>
      </c>
      <c r="AC47" t="n">
        <v>451.2578597169071</v>
      </c>
      <c r="AD47" t="n">
        <v>349910.8638798743</v>
      </c>
      <c r="AE47" t="n">
        <v>497898.1137059392</v>
      </c>
      <c r="AF47" t="n">
        <v>4.866508213761586e-06</v>
      </c>
      <c r="AG47" t="n">
        <v>1.160833333333333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  <c r="AA48" t="n">
        <v>345.726077708087</v>
      </c>
      <c r="AB48" t="n">
        <v>491.9434625182275</v>
      </c>
      <c r="AC48" t="n">
        <v>445.8610062716769</v>
      </c>
      <c r="AD48" t="n">
        <v>345726.077708087</v>
      </c>
      <c r="AE48" t="n">
        <v>491943.4625182275</v>
      </c>
      <c r="AF48" t="n">
        <v>4.880746889673336e-06</v>
      </c>
      <c r="AG48" t="n">
        <v>1.1575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  <c r="AA49" t="n">
        <v>345.8655685712023</v>
      </c>
      <c r="AB49" t="n">
        <v>492.1419480320929</v>
      </c>
      <c r="AC49" t="n">
        <v>446.0408987952799</v>
      </c>
      <c r="AD49" t="n">
        <v>345865.5685712023</v>
      </c>
      <c r="AE49" t="n">
        <v>492141.9480320929</v>
      </c>
      <c r="AF49" t="n">
        <v>4.878170367365496e-06</v>
      </c>
      <c r="AG49" t="n">
        <v>1.158333333333333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  <c r="AA50" t="n">
        <v>344.803305998818</v>
      </c>
      <c r="AB50" t="n">
        <v>490.6304244252348</v>
      </c>
      <c r="AC50" t="n">
        <v>444.6709660942589</v>
      </c>
      <c r="AD50" t="n">
        <v>344803.305998818</v>
      </c>
      <c r="AE50" t="n">
        <v>490630.4244252348</v>
      </c>
      <c r="AF50" t="n">
        <v>4.876271877243929e-06</v>
      </c>
      <c r="AG50" t="n">
        <v>1.15875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  <c r="AA51" t="n">
        <v>343.3548810714378</v>
      </c>
      <c r="AB51" t="n">
        <v>488.5694194275883</v>
      </c>
      <c r="AC51" t="n">
        <v>442.803024283471</v>
      </c>
      <c r="AD51" t="n">
        <v>343354.8810714378</v>
      </c>
      <c r="AE51" t="n">
        <v>488569.4194275883</v>
      </c>
      <c r="AF51" t="n">
        <v>4.888340850159603e-06</v>
      </c>
      <c r="AG51" t="n">
        <v>1.155833333333333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341.8890216134391</v>
      </c>
      <c r="AB52" t="n">
        <v>486.4836063407841</v>
      </c>
      <c r="AC52" t="n">
        <v>440.9125982637477</v>
      </c>
      <c r="AD52" t="n">
        <v>341889.0216134391</v>
      </c>
      <c r="AE52" t="n">
        <v>486483.6063407841</v>
      </c>
      <c r="AF52" t="n">
        <v>4.887391605098819e-06</v>
      </c>
      <c r="AG52" t="n">
        <v>1.15625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  <c r="AA53" t="n">
        <v>341.934640913905</v>
      </c>
      <c r="AB53" t="n">
        <v>486.548519340051</v>
      </c>
      <c r="AC53" t="n">
        <v>440.9714305836756</v>
      </c>
      <c r="AD53" t="n">
        <v>341934.6409139049</v>
      </c>
      <c r="AE53" t="n">
        <v>486548.519340051</v>
      </c>
      <c r="AF53" t="n">
        <v>4.886713572912546e-06</v>
      </c>
      <c r="AG53" t="n">
        <v>1.15625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  <c r="AA54" t="n">
        <v>341.152329048952</v>
      </c>
      <c r="AB54" t="n">
        <v>485.4353455518158</v>
      </c>
      <c r="AC54" t="n">
        <v>439.96253256349</v>
      </c>
      <c r="AD54" t="n">
        <v>341152.329048952</v>
      </c>
      <c r="AE54" t="n">
        <v>485435.3455518158</v>
      </c>
      <c r="AF54" t="n">
        <v>4.886442360038036e-06</v>
      </c>
      <c r="AG54" t="n">
        <v>1.15625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  <c r="AA55" t="n">
        <v>341.214604063244</v>
      </c>
      <c r="AB55" t="n">
        <v>485.5239584396902</v>
      </c>
      <c r="AC55" t="n">
        <v>440.0428447017063</v>
      </c>
      <c r="AD55" t="n">
        <v>341214.604063244</v>
      </c>
      <c r="AE55" t="n">
        <v>485523.9584396902</v>
      </c>
      <c r="AF55" t="n">
        <v>4.887391605098819e-06</v>
      </c>
      <c r="AG55" t="n">
        <v>1.15625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  <c r="AA56" t="n">
        <v>339.6017021040042</v>
      </c>
      <c r="AB56" t="n">
        <v>483.2289143984917</v>
      </c>
      <c r="AC56" t="n">
        <v>437.9627872894001</v>
      </c>
      <c r="AD56" t="n">
        <v>339601.7021040042</v>
      </c>
      <c r="AE56" t="n">
        <v>483228.9143984917</v>
      </c>
      <c r="AF56" t="n">
        <v>4.900003003763512e-06</v>
      </c>
      <c r="AG56" t="n">
        <v>1.153333333333333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  <c r="AA57" t="n">
        <v>339.9195627186281</v>
      </c>
      <c r="AB57" t="n">
        <v>483.6812073015695</v>
      </c>
      <c r="AC57" t="n">
        <v>438.3727119743701</v>
      </c>
      <c r="AD57" t="n">
        <v>339919.5627186281</v>
      </c>
      <c r="AE57" t="n">
        <v>483681.2073015695</v>
      </c>
      <c r="AF57" t="n">
        <v>4.900003003763512e-06</v>
      </c>
      <c r="AG57" t="n">
        <v>1.153333333333333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  <c r="AA58" t="n">
        <v>340.3424357801733</v>
      </c>
      <c r="AB58" t="n">
        <v>484.2829254001326</v>
      </c>
      <c r="AC58" t="n">
        <v>438.9180645552214</v>
      </c>
      <c r="AD58" t="n">
        <v>340342.4357801733</v>
      </c>
      <c r="AE58" t="n">
        <v>484282.9254001326</v>
      </c>
      <c r="AF58" t="n">
        <v>4.899867397326257e-06</v>
      </c>
      <c r="AG58" t="n">
        <v>1.153333333333333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1.3583</v>
      </c>
      <c r="E2" t="n">
        <v>73.62</v>
      </c>
      <c r="F2" t="n">
        <v>40.68</v>
      </c>
      <c r="G2" t="n">
        <v>4.53</v>
      </c>
      <c r="H2" t="n">
        <v>0.06</v>
      </c>
      <c r="I2" t="n">
        <v>539</v>
      </c>
      <c r="J2" t="n">
        <v>296.65</v>
      </c>
      <c r="K2" t="n">
        <v>61.82</v>
      </c>
      <c r="L2" t="n">
        <v>1</v>
      </c>
      <c r="M2" t="n">
        <v>537</v>
      </c>
      <c r="N2" t="n">
        <v>83.83</v>
      </c>
      <c r="O2" t="n">
        <v>36821.52</v>
      </c>
      <c r="P2" t="n">
        <v>741.5700000000001</v>
      </c>
      <c r="Q2" t="n">
        <v>1398.45</v>
      </c>
      <c r="R2" t="n">
        <v>612.12</v>
      </c>
      <c r="S2" t="n">
        <v>66.97</v>
      </c>
      <c r="T2" t="n">
        <v>267367.92</v>
      </c>
      <c r="U2" t="n">
        <v>0.11</v>
      </c>
      <c r="V2" t="n">
        <v>0.52</v>
      </c>
      <c r="W2" t="n">
        <v>6.2</v>
      </c>
      <c r="X2" t="n">
        <v>16.5</v>
      </c>
      <c r="Y2" t="n">
        <v>1</v>
      </c>
      <c r="Z2" t="n">
        <v>10</v>
      </c>
      <c r="AA2" t="n">
        <v>2149.759651916453</v>
      </c>
      <c r="AB2" t="n">
        <v>3058.954111176492</v>
      </c>
      <c r="AC2" t="n">
        <v>2772.40874625346</v>
      </c>
      <c r="AD2" t="n">
        <v>2149759.651916453</v>
      </c>
      <c r="AE2" t="n">
        <v>3058954.111176492</v>
      </c>
      <c r="AF2" t="n">
        <v>1.564034850234064e-06</v>
      </c>
      <c r="AG2" t="n">
        <v>3.0675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1.6897</v>
      </c>
      <c r="E3" t="n">
        <v>59.18</v>
      </c>
      <c r="F3" t="n">
        <v>35.41</v>
      </c>
      <c r="G3" t="n">
        <v>5.68</v>
      </c>
      <c r="H3" t="n">
        <v>0.07000000000000001</v>
      </c>
      <c r="I3" t="n">
        <v>374</v>
      </c>
      <c r="J3" t="n">
        <v>297.17</v>
      </c>
      <c r="K3" t="n">
        <v>61.82</v>
      </c>
      <c r="L3" t="n">
        <v>1.25</v>
      </c>
      <c r="M3" t="n">
        <v>372</v>
      </c>
      <c r="N3" t="n">
        <v>84.09999999999999</v>
      </c>
      <c r="O3" t="n">
        <v>36885.7</v>
      </c>
      <c r="P3" t="n">
        <v>644.72</v>
      </c>
      <c r="Q3" t="n">
        <v>1397.85</v>
      </c>
      <c r="R3" t="n">
        <v>438.86</v>
      </c>
      <c r="S3" t="n">
        <v>66.97</v>
      </c>
      <c r="T3" t="n">
        <v>181563.56</v>
      </c>
      <c r="U3" t="n">
        <v>0.15</v>
      </c>
      <c r="V3" t="n">
        <v>0.59</v>
      </c>
      <c r="W3" t="n">
        <v>5.93</v>
      </c>
      <c r="X3" t="n">
        <v>11.23</v>
      </c>
      <c r="Y3" t="n">
        <v>1</v>
      </c>
      <c r="Z3" t="n">
        <v>10</v>
      </c>
      <c r="AA3" t="n">
        <v>1506.657734832657</v>
      </c>
      <c r="AB3" t="n">
        <v>2143.866114518243</v>
      </c>
      <c r="AC3" t="n">
        <v>1943.040971085645</v>
      </c>
      <c r="AD3" t="n">
        <v>1506657.734832657</v>
      </c>
      <c r="AE3" t="n">
        <v>2143866.114518243</v>
      </c>
      <c r="AF3" t="n">
        <v>1.945630336774275e-06</v>
      </c>
      <c r="AG3" t="n">
        <v>2.465833333333333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1.9379</v>
      </c>
      <c r="E4" t="n">
        <v>51.6</v>
      </c>
      <c r="F4" t="n">
        <v>32.66</v>
      </c>
      <c r="G4" t="n">
        <v>6.83</v>
      </c>
      <c r="H4" t="n">
        <v>0.09</v>
      </c>
      <c r="I4" t="n">
        <v>287</v>
      </c>
      <c r="J4" t="n">
        <v>297.7</v>
      </c>
      <c r="K4" t="n">
        <v>61.82</v>
      </c>
      <c r="L4" t="n">
        <v>1.5</v>
      </c>
      <c r="M4" t="n">
        <v>285</v>
      </c>
      <c r="N4" t="n">
        <v>84.37</v>
      </c>
      <c r="O4" t="n">
        <v>36949.99</v>
      </c>
      <c r="P4" t="n">
        <v>594.01</v>
      </c>
      <c r="Q4" t="n">
        <v>1397.61</v>
      </c>
      <c r="R4" t="n">
        <v>349.35</v>
      </c>
      <c r="S4" t="n">
        <v>66.97</v>
      </c>
      <c r="T4" t="n">
        <v>137240.81</v>
      </c>
      <c r="U4" t="n">
        <v>0.19</v>
      </c>
      <c r="V4" t="n">
        <v>0.64</v>
      </c>
      <c r="W4" t="n">
        <v>5.78</v>
      </c>
      <c r="X4" t="n">
        <v>8.49</v>
      </c>
      <c r="Y4" t="n">
        <v>1</v>
      </c>
      <c r="Z4" t="n">
        <v>10</v>
      </c>
      <c r="AA4" t="n">
        <v>1212.827862166021</v>
      </c>
      <c r="AB4" t="n">
        <v>1725.767237195467</v>
      </c>
      <c r="AC4" t="n">
        <v>1564.107210669539</v>
      </c>
      <c r="AD4" t="n">
        <v>1212827.862166021</v>
      </c>
      <c r="AE4" t="n">
        <v>1725767.237195468</v>
      </c>
      <c r="AF4" t="n">
        <v>2.231423938944704e-06</v>
      </c>
      <c r="AG4" t="n">
        <v>2.15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2.1288</v>
      </c>
      <c r="E5" t="n">
        <v>46.97</v>
      </c>
      <c r="F5" t="n">
        <v>31.03</v>
      </c>
      <c r="G5" t="n">
        <v>7.99</v>
      </c>
      <c r="H5" t="n">
        <v>0.1</v>
      </c>
      <c r="I5" t="n">
        <v>233</v>
      </c>
      <c r="J5" t="n">
        <v>298.22</v>
      </c>
      <c r="K5" t="n">
        <v>61.82</v>
      </c>
      <c r="L5" t="n">
        <v>1.75</v>
      </c>
      <c r="M5" t="n">
        <v>231</v>
      </c>
      <c r="N5" t="n">
        <v>84.65000000000001</v>
      </c>
      <c r="O5" t="n">
        <v>37014.39</v>
      </c>
      <c r="P5" t="n">
        <v>563.58</v>
      </c>
      <c r="Q5" t="n">
        <v>1397.8</v>
      </c>
      <c r="R5" t="n">
        <v>295.53</v>
      </c>
      <c r="S5" t="n">
        <v>66.97</v>
      </c>
      <c r="T5" t="n">
        <v>110599.68</v>
      </c>
      <c r="U5" t="n">
        <v>0.23</v>
      </c>
      <c r="V5" t="n">
        <v>0.68</v>
      </c>
      <c r="W5" t="n">
        <v>5.7</v>
      </c>
      <c r="X5" t="n">
        <v>6.86</v>
      </c>
      <c r="Y5" t="n">
        <v>1</v>
      </c>
      <c r="Z5" t="n">
        <v>10</v>
      </c>
      <c r="AA5" t="n">
        <v>1049.09537871214</v>
      </c>
      <c r="AB5" t="n">
        <v>1492.787632732292</v>
      </c>
      <c r="AC5" t="n">
        <v>1352.951806032247</v>
      </c>
      <c r="AD5" t="n">
        <v>1049095.37871214</v>
      </c>
      <c r="AE5" t="n">
        <v>1492787.632732292</v>
      </c>
      <c r="AF5" t="n">
        <v>2.451238599115273e-06</v>
      </c>
      <c r="AG5" t="n">
        <v>1.957083333333333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2.2855</v>
      </c>
      <c r="E6" t="n">
        <v>43.75</v>
      </c>
      <c r="F6" t="n">
        <v>29.87</v>
      </c>
      <c r="G6" t="n">
        <v>9.140000000000001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541.8099999999999</v>
      </c>
      <c r="Q6" t="n">
        <v>1397.91</v>
      </c>
      <c r="R6" t="n">
        <v>258.22</v>
      </c>
      <c r="S6" t="n">
        <v>66.97</v>
      </c>
      <c r="T6" t="n">
        <v>92131.85000000001</v>
      </c>
      <c r="U6" t="n">
        <v>0.26</v>
      </c>
      <c r="V6" t="n">
        <v>0.7</v>
      </c>
      <c r="W6" t="n">
        <v>5.62</v>
      </c>
      <c r="X6" t="n">
        <v>5.69</v>
      </c>
      <c r="Y6" t="n">
        <v>1</v>
      </c>
      <c r="Z6" t="n">
        <v>10</v>
      </c>
      <c r="AA6" t="n">
        <v>940.6753902506721</v>
      </c>
      <c r="AB6" t="n">
        <v>1338.513749536906</v>
      </c>
      <c r="AC6" t="n">
        <v>1213.129419836047</v>
      </c>
      <c r="AD6" t="n">
        <v>940675.3902506721</v>
      </c>
      <c r="AE6" t="n">
        <v>1338513.749536906</v>
      </c>
      <c r="AF6" t="n">
        <v>2.631673157778071e-06</v>
      </c>
      <c r="AG6" t="n">
        <v>1.822916666666667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2.4073</v>
      </c>
      <c r="E7" t="n">
        <v>41.54</v>
      </c>
      <c r="F7" t="n">
        <v>29.1</v>
      </c>
      <c r="G7" t="n">
        <v>10.27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527.12</v>
      </c>
      <c r="Q7" t="n">
        <v>1397.34</v>
      </c>
      <c r="R7" t="n">
        <v>233.22</v>
      </c>
      <c r="S7" t="n">
        <v>66.97</v>
      </c>
      <c r="T7" t="n">
        <v>79762.83</v>
      </c>
      <c r="U7" t="n">
        <v>0.29</v>
      </c>
      <c r="V7" t="n">
        <v>0.72</v>
      </c>
      <c r="W7" t="n">
        <v>5.57</v>
      </c>
      <c r="X7" t="n">
        <v>4.93</v>
      </c>
      <c r="Y7" t="n">
        <v>1</v>
      </c>
      <c r="Z7" t="n">
        <v>10</v>
      </c>
      <c r="AA7" t="n">
        <v>869.8302690117304</v>
      </c>
      <c r="AB7" t="n">
        <v>1237.70621290021</v>
      </c>
      <c r="AC7" t="n">
        <v>1121.764957963701</v>
      </c>
      <c r="AD7" t="n">
        <v>869830.2690117303</v>
      </c>
      <c r="AE7" t="n">
        <v>1237706.21290021</v>
      </c>
      <c r="AF7" t="n">
        <v>2.77192158946364e-06</v>
      </c>
      <c r="AG7" t="n">
        <v>1.730833333333333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2.5173</v>
      </c>
      <c r="E8" t="n">
        <v>39.73</v>
      </c>
      <c r="F8" t="n">
        <v>28.45</v>
      </c>
      <c r="G8" t="n">
        <v>11.46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514.61</v>
      </c>
      <c r="Q8" t="n">
        <v>1397.49</v>
      </c>
      <c r="R8" t="n">
        <v>212.83</v>
      </c>
      <c r="S8" t="n">
        <v>66.97</v>
      </c>
      <c r="T8" t="n">
        <v>69673.35000000001</v>
      </c>
      <c r="U8" t="n">
        <v>0.31</v>
      </c>
      <c r="V8" t="n">
        <v>0.74</v>
      </c>
      <c r="W8" t="n">
        <v>5.52</v>
      </c>
      <c r="X8" t="n">
        <v>4.28</v>
      </c>
      <c r="Y8" t="n">
        <v>1</v>
      </c>
      <c r="Z8" t="n">
        <v>10</v>
      </c>
      <c r="AA8" t="n">
        <v>812.9402778999156</v>
      </c>
      <c r="AB8" t="n">
        <v>1156.755827567067</v>
      </c>
      <c r="AC8" t="n">
        <v>1048.39754277751</v>
      </c>
      <c r="AD8" t="n">
        <v>812940.2778999156</v>
      </c>
      <c r="AE8" t="n">
        <v>1156755.827567067</v>
      </c>
      <c r="AF8" t="n">
        <v>2.898582734664072e-06</v>
      </c>
      <c r="AG8" t="n">
        <v>1.655416666666667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2.598</v>
      </c>
      <c r="E9" t="n">
        <v>38.49</v>
      </c>
      <c r="F9" t="n">
        <v>28.05</v>
      </c>
      <c r="G9" t="n">
        <v>12.56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506.77</v>
      </c>
      <c r="Q9" t="n">
        <v>1397.38</v>
      </c>
      <c r="R9" t="n">
        <v>199.12</v>
      </c>
      <c r="S9" t="n">
        <v>66.97</v>
      </c>
      <c r="T9" t="n">
        <v>62894.01</v>
      </c>
      <c r="U9" t="n">
        <v>0.34</v>
      </c>
      <c r="V9" t="n">
        <v>0.75</v>
      </c>
      <c r="W9" t="n">
        <v>5.51</v>
      </c>
      <c r="X9" t="n">
        <v>3.88</v>
      </c>
      <c r="Y9" t="n">
        <v>1</v>
      </c>
      <c r="Z9" t="n">
        <v>10</v>
      </c>
      <c r="AA9" t="n">
        <v>776.2882017096114</v>
      </c>
      <c r="AB9" t="n">
        <v>1104.602546596548</v>
      </c>
      <c r="AC9" t="n">
        <v>1001.12968355066</v>
      </c>
      <c r="AD9" t="n">
        <v>776288.2017096113</v>
      </c>
      <c r="AE9" t="n">
        <v>1104602.546596548</v>
      </c>
      <c r="AF9" t="n">
        <v>2.991505956642935e-06</v>
      </c>
      <c r="AG9" t="n">
        <v>1.60375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2.6774</v>
      </c>
      <c r="E10" t="n">
        <v>37.35</v>
      </c>
      <c r="F10" t="n">
        <v>27.63</v>
      </c>
      <c r="G10" t="n">
        <v>13.7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498.55</v>
      </c>
      <c r="Q10" t="n">
        <v>1397.6</v>
      </c>
      <c r="R10" t="n">
        <v>184.93</v>
      </c>
      <c r="S10" t="n">
        <v>66.97</v>
      </c>
      <c r="T10" t="n">
        <v>55859.44</v>
      </c>
      <c r="U10" t="n">
        <v>0.36</v>
      </c>
      <c r="V10" t="n">
        <v>0.76</v>
      </c>
      <c r="W10" t="n">
        <v>5.5</v>
      </c>
      <c r="X10" t="n">
        <v>3.46</v>
      </c>
      <c r="Y10" t="n">
        <v>1</v>
      </c>
      <c r="Z10" t="n">
        <v>10</v>
      </c>
      <c r="AA10" t="n">
        <v>741.6640280243789</v>
      </c>
      <c r="AB10" t="n">
        <v>1055.334825739423</v>
      </c>
      <c r="AC10" t="n">
        <v>956.4770816325051</v>
      </c>
      <c r="AD10" t="n">
        <v>741664.0280243789</v>
      </c>
      <c r="AE10" t="n">
        <v>1055334.825739423</v>
      </c>
      <c r="AF10" t="n">
        <v>3.082932274178519e-06</v>
      </c>
      <c r="AG10" t="n">
        <v>1.55625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2.7441</v>
      </c>
      <c r="E11" t="n">
        <v>36.44</v>
      </c>
      <c r="F11" t="n">
        <v>27.33</v>
      </c>
      <c r="G11" t="n">
        <v>14.91</v>
      </c>
      <c r="H11" t="n">
        <v>0.19</v>
      </c>
      <c r="I11" t="n">
        <v>110</v>
      </c>
      <c r="J11" t="n">
        <v>301.37</v>
      </c>
      <c r="K11" t="n">
        <v>61.82</v>
      </c>
      <c r="L11" t="n">
        <v>3.25</v>
      </c>
      <c r="M11" t="n">
        <v>108</v>
      </c>
      <c r="N11" t="n">
        <v>86.3</v>
      </c>
      <c r="O11" t="n">
        <v>37403.38</v>
      </c>
      <c r="P11" t="n">
        <v>492.61</v>
      </c>
      <c r="Q11" t="n">
        <v>1397.37</v>
      </c>
      <c r="R11" t="n">
        <v>175.46</v>
      </c>
      <c r="S11" t="n">
        <v>66.97</v>
      </c>
      <c r="T11" t="n">
        <v>51179.35</v>
      </c>
      <c r="U11" t="n">
        <v>0.38</v>
      </c>
      <c r="V11" t="n">
        <v>0.77</v>
      </c>
      <c r="W11" t="n">
        <v>5.48</v>
      </c>
      <c r="X11" t="n">
        <v>3.17</v>
      </c>
      <c r="Y11" t="n">
        <v>1</v>
      </c>
      <c r="Z11" t="n">
        <v>10</v>
      </c>
      <c r="AA11" t="n">
        <v>715.48733019299</v>
      </c>
      <c r="AB11" t="n">
        <v>1018.087258376732</v>
      </c>
      <c r="AC11" t="n">
        <v>922.7186538235727</v>
      </c>
      <c r="AD11" t="n">
        <v>715487.33019299</v>
      </c>
      <c r="AE11" t="n">
        <v>1018087.258376732</v>
      </c>
      <c r="AF11" t="n">
        <v>3.159734986768236e-06</v>
      </c>
      <c r="AG11" t="n">
        <v>1.518333333333333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2.8049</v>
      </c>
      <c r="E12" t="n">
        <v>35.65</v>
      </c>
      <c r="F12" t="n">
        <v>27.04</v>
      </c>
      <c r="G12" t="n">
        <v>16.07</v>
      </c>
      <c r="H12" t="n">
        <v>0.21</v>
      </c>
      <c r="I12" t="n">
        <v>101</v>
      </c>
      <c r="J12" t="n">
        <v>301.9</v>
      </c>
      <c r="K12" t="n">
        <v>61.82</v>
      </c>
      <c r="L12" t="n">
        <v>3.5</v>
      </c>
      <c r="M12" t="n">
        <v>99</v>
      </c>
      <c r="N12" t="n">
        <v>86.58</v>
      </c>
      <c r="O12" t="n">
        <v>37468.6</v>
      </c>
      <c r="P12" t="n">
        <v>486.73</v>
      </c>
      <c r="Q12" t="n">
        <v>1397.28</v>
      </c>
      <c r="R12" t="n">
        <v>166.12</v>
      </c>
      <c r="S12" t="n">
        <v>66.97</v>
      </c>
      <c r="T12" t="n">
        <v>46556.35</v>
      </c>
      <c r="U12" t="n">
        <v>0.4</v>
      </c>
      <c r="V12" t="n">
        <v>0.78</v>
      </c>
      <c r="W12" t="n">
        <v>5.46</v>
      </c>
      <c r="X12" t="n">
        <v>2.88</v>
      </c>
      <c r="Y12" t="n">
        <v>1</v>
      </c>
      <c r="Z12" t="n">
        <v>10</v>
      </c>
      <c r="AA12" t="n">
        <v>692.0267754755575</v>
      </c>
      <c r="AB12" t="n">
        <v>984.7045682516317</v>
      </c>
      <c r="AC12" t="n">
        <v>892.463063607902</v>
      </c>
      <c r="AD12" t="n">
        <v>692026.7754755575</v>
      </c>
      <c r="AE12" t="n">
        <v>984704.5682516317</v>
      </c>
      <c r="AF12" t="n">
        <v>3.229744056115384e-06</v>
      </c>
      <c r="AG12" t="n">
        <v>1.485416666666667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2.8503</v>
      </c>
      <c r="E13" t="n">
        <v>35.08</v>
      </c>
      <c r="F13" t="n">
        <v>26.86</v>
      </c>
      <c r="G13" t="n">
        <v>17.15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482.81</v>
      </c>
      <c r="Q13" t="n">
        <v>1397.45</v>
      </c>
      <c r="R13" t="n">
        <v>160.22</v>
      </c>
      <c r="S13" t="n">
        <v>66.97</v>
      </c>
      <c r="T13" t="n">
        <v>43641.83</v>
      </c>
      <c r="U13" t="n">
        <v>0.42</v>
      </c>
      <c r="V13" t="n">
        <v>0.78</v>
      </c>
      <c r="W13" t="n">
        <v>5.46</v>
      </c>
      <c r="X13" t="n">
        <v>2.7</v>
      </c>
      <c r="Y13" t="n">
        <v>1</v>
      </c>
      <c r="Z13" t="n">
        <v>10</v>
      </c>
      <c r="AA13" t="n">
        <v>675.9635331915509</v>
      </c>
      <c r="AB13" t="n">
        <v>961.8477242413343</v>
      </c>
      <c r="AC13" t="n">
        <v>871.7473183097395</v>
      </c>
      <c r="AD13" t="n">
        <v>675963.533191551</v>
      </c>
      <c r="AE13" t="n">
        <v>961847.7242413342</v>
      </c>
      <c r="AF13" t="n">
        <v>3.282020565134471e-06</v>
      </c>
      <c r="AG13" t="n">
        <v>1.461666666666667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2.9011</v>
      </c>
      <c r="E14" t="n">
        <v>34.47</v>
      </c>
      <c r="F14" t="n">
        <v>26.64</v>
      </c>
      <c r="G14" t="n">
        <v>18.37</v>
      </c>
      <c r="H14" t="n">
        <v>0.24</v>
      </c>
      <c r="I14" t="n">
        <v>87</v>
      </c>
      <c r="J14" t="n">
        <v>302.96</v>
      </c>
      <c r="K14" t="n">
        <v>61.82</v>
      </c>
      <c r="L14" t="n">
        <v>4</v>
      </c>
      <c r="M14" t="n">
        <v>85</v>
      </c>
      <c r="N14" t="n">
        <v>87.14</v>
      </c>
      <c r="O14" t="n">
        <v>37599.4</v>
      </c>
      <c r="P14" t="n">
        <v>477.96</v>
      </c>
      <c r="Q14" t="n">
        <v>1397.42</v>
      </c>
      <c r="R14" t="n">
        <v>153.43</v>
      </c>
      <c r="S14" t="n">
        <v>66.97</v>
      </c>
      <c r="T14" t="n">
        <v>40281.8</v>
      </c>
      <c r="U14" t="n">
        <v>0.44</v>
      </c>
      <c r="V14" t="n">
        <v>0.79</v>
      </c>
      <c r="W14" t="n">
        <v>5.43</v>
      </c>
      <c r="X14" t="n">
        <v>2.47</v>
      </c>
      <c r="Y14" t="n">
        <v>1</v>
      </c>
      <c r="Z14" t="n">
        <v>10</v>
      </c>
      <c r="AA14" t="n">
        <v>658.020902742491</v>
      </c>
      <c r="AB14" t="n">
        <v>936.3166453932668</v>
      </c>
      <c r="AC14" t="n">
        <v>848.6078452326342</v>
      </c>
      <c r="AD14" t="n">
        <v>658020.902742491</v>
      </c>
      <c r="AE14" t="n">
        <v>936316.6453932668</v>
      </c>
      <c r="AF14" t="n">
        <v>3.340514984917943e-06</v>
      </c>
      <c r="AG14" t="n">
        <v>1.43625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2.9442</v>
      </c>
      <c r="E15" t="n">
        <v>33.97</v>
      </c>
      <c r="F15" t="n">
        <v>26.47</v>
      </c>
      <c r="G15" t="n">
        <v>19.61</v>
      </c>
      <c r="H15" t="n">
        <v>0.25</v>
      </c>
      <c r="I15" t="n">
        <v>81</v>
      </c>
      <c r="J15" t="n">
        <v>303.49</v>
      </c>
      <c r="K15" t="n">
        <v>61.82</v>
      </c>
      <c r="L15" t="n">
        <v>4.25</v>
      </c>
      <c r="M15" t="n">
        <v>79</v>
      </c>
      <c r="N15" t="n">
        <v>87.42</v>
      </c>
      <c r="O15" t="n">
        <v>37664.98</v>
      </c>
      <c r="P15" t="n">
        <v>474.08</v>
      </c>
      <c r="Q15" t="n">
        <v>1397.35</v>
      </c>
      <c r="R15" t="n">
        <v>147.57</v>
      </c>
      <c r="S15" t="n">
        <v>66.97</v>
      </c>
      <c r="T15" t="n">
        <v>37380.94</v>
      </c>
      <c r="U15" t="n">
        <v>0.45</v>
      </c>
      <c r="V15" t="n">
        <v>0.8</v>
      </c>
      <c r="W15" t="n">
        <v>5.43</v>
      </c>
      <c r="X15" t="n">
        <v>2.3</v>
      </c>
      <c r="Y15" t="n">
        <v>1</v>
      </c>
      <c r="Z15" t="n">
        <v>10</v>
      </c>
      <c r="AA15" t="n">
        <v>643.6211669024774</v>
      </c>
      <c r="AB15" t="n">
        <v>915.8268519838514</v>
      </c>
      <c r="AC15" t="n">
        <v>830.0374187428617</v>
      </c>
      <c r="AD15" t="n">
        <v>643621.1669024774</v>
      </c>
      <c r="AE15" t="n">
        <v>915826.8519838514</v>
      </c>
      <c r="AF15" t="n">
        <v>3.390143124537386e-06</v>
      </c>
      <c r="AG15" t="n">
        <v>1.415416666666667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2.9727</v>
      </c>
      <c r="E16" t="n">
        <v>33.64</v>
      </c>
      <c r="F16" t="n">
        <v>26.36</v>
      </c>
      <c r="G16" t="n">
        <v>20.54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471.73</v>
      </c>
      <c r="Q16" t="n">
        <v>1397.32</v>
      </c>
      <c r="R16" t="n">
        <v>144.09</v>
      </c>
      <c r="S16" t="n">
        <v>66.97</v>
      </c>
      <c r="T16" t="n">
        <v>35663.64</v>
      </c>
      <c r="U16" t="n">
        <v>0.46</v>
      </c>
      <c r="V16" t="n">
        <v>0.8</v>
      </c>
      <c r="W16" t="n">
        <v>5.42</v>
      </c>
      <c r="X16" t="n">
        <v>2.2</v>
      </c>
      <c r="Y16" t="n">
        <v>1</v>
      </c>
      <c r="Z16" t="n">
        <v>10</v>
      </c>
      <c r="AA16" t="n">
        <v>634.5370488108522</v>
      </c>
      <c r="AB16" t="n">
        <v>902.9008021540402</v>
      </c>
      <c r="AC16" t="n">
        <v>818.3222074973771</v>
      </c>
      <c r="AD16" t="n">
        <v>634537.0488108522</v>
      </c>
      <c r="AE16" t="n">
        <v>902900.8021540402</v>
      </c>
      <c r="AF16" t="n">
        <v>3.422959875793861e-06</v>
      </c>
      <c r="AG16" t="n">
        <v>1.401666666666667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3.0111</v>
      </c>
      <c r="E17" t="n">
        <v>33.21</v>
      </c>
      <c r="F17" t="n">
        <v>26.21</v>
      </c>
      <c r="G17" t="n">
        <v>21.84</v>
      </c>
      <c r="H17" t="n">
        <v>0.28</v>
      </c>
      <c r="I17" t="n">
        <v>72</v>
      </c>
      <c r="J17" t="n">
        <v>304.56</v>
      </c>
      <c r="K17" t="n">
        <v>61.82</v>
      </c>
      <c r="L17" t="n">
        <v>4.75</v>
      </c>
      <c r="M17" t="n">
        <v>70</v>
      </c>
      <c r="N17" t="n">
        <v>87.98999999999999</v>
      </c>
      <c r="O17" t="n">
        <v>37796.51</v>
      </c>
      <c r="P17" t="n">
        <v>468.4</v>
      </c>
      <c r="Q17" t="n">
        <v>1397.44</v>
      </c>
      <c r="R17" t="n">
        <v>139.5</v>
      </c>
      <c r="S17" t="n">
        <v>66.97</v>
      </c>
      <c r="T17" t="n">
        <v>33391.4</v>
      </c>
      <c r="U17" t="n">
        <v>0.48</v>
      </c>
      <c r="V17" t="n">
        <v>0.8</v>
      </c>
      <c r="W17" t="n">
        <v>5.4</v>
      </c>
      <c r="X17" t="n">
        <v>2.05</v>
      </c>
      <c r="Y17" t="n">
        <v>1</v>
      </c>
      <c r="Z17" t="n">
        <v>10</v>
      </c>
      <c r="AA17" t="n">
        <v>622.4131536671672</v>
      </c>
      <c r="AB17" t="n">
        <v>885.649367157488</v>
      </c>
      <c r="AC17" t="n">
        <v>802.6867884843505</v>
      </c>
      <c r="AD17" t="n">
        <v>622413.1536671672</v>
      </c>
      <c r="AE17" t="n">
        <v>885649.367157488</v>
      </c>
      <c r="AF17" t="n">
        <v>3.467176130118376e-06</v>
      </c>
      <c r="AG17" t="n">
        <v>1.38375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3.0434</v>
      </c>
      <c r="E18" t="n">
        <v>32.86</v>
      </c>
      <c r="F18" t="n">
        <v>26.08</v>
      </c>
      <c r="G18" t="n">
        <v>23.01</v>
      </c>
      <c r="H18" t="n">
        <v>0.29</v>
      </c>
      <c r="I18" t="n">
        <v>68</v>
      </c>
      <c r="J18" t="n">
        <v>305.09</v>
      </c>
      <c r="K18" t="n">
        <v>61.82</v>
      </c>
      <c r="L18" t="n">
        <v>5</v>
      </c>
      <c r="M18" t="n">
        <v>66</v>
      </c>
      <c r="N18" t="n">
        <v>88.27</v>
      </c>
      <c r="O18" t="n">
        <v>37862.45</v>
      </c>
      <c r="P18" t="n">
        <v>465.15</v>
      </c>
      <c r="Q18" t="n">
        <v>1397.26</v>
      </c>
      <c r="R18" t="n">
        <v>135.18</v>
      </c>
      <c r="S18" t="n">
        <v>66.97</v>
      </c>
      <c r="T18" t="n">
        <v>31253.76</v>
      </c>
      <c r="U18" t="n">
        <v>0.5</v>
      </c>
      <c r="V18" t="n">
        <v>0.8100000000000001</v>
      </c>
      <c r="W18" t="n">
        <v>5.4</v>
      </c>
      <c r="X18" t="n">
        <v>1.92</v>
      </c>
      <c r="Y18" t="n">
        <v>1</v>
      </c>
      <c r="Z18" t="n">
        <v>10</v>
      </c>
      <c r="AA18" t="n">
        <v>612.031851999987</v>
      </c>
      <c r="AB18" t="n">
        <v>870.8775179482637</v>
      </c>
      <c r="AC18" t="n">
        <v>789.2986818120867</v>
      </c>
      <c r="AD18" t="n">
        <v>612031.851999987</v>
      </c>
      <c r="AE18" t="n">
        <v>870877.5179482638</v>
      </c>
      <c r="AF18" t="n">
        <v>3.504368448209048e-06</v>
      </c>
      <c r="AG18" t="n">
        <v>1.369166666666667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3.0659</v>
      </c>
      <c r="E19" t="n">
        <v>32.62</v>
      </c>
      <c r="F19" t="n">
        <v>26.01</v>
      </c>
      <c r="G19" t="n">
        <v>24.01</v>
      </c>
      <c r="H19" t="n">
        <v>0.31</v>
      </c>
      <c r="I19" t="n">
        <v>65</v>
      </c>
      <c r="J19" t="n">
        <v>305.63</v>
      </c>
      <c r="K19" t="n">
        <v>61.82</v>
      </c>
      <c r="L19" t="n">
        <v>5.25</v>
      </c>
      <c r="M19" t="n">
        <v>63</v>
      </c>
      <c r="N19" t="n">
        <v>88.56</v>
      </c>
      <c r="O19" t="n">
        <v>37928.52</v>
      </c>
      <c r="P19" t="n">
        <v>463.39</v>
      </c>
      <c r="Q19" t="n">
        <v>1397.27</v>
      </c>
      <c r="R19" t="n">
        <v>132.65</v>
      </c>
      <c r="S19" t="n">
        <v>66.97</v>
      </c>
      <c r="T19" t="n">
        <v>30003.76</v>
      </c>
      <c r="U19" t="n">
        <v>0.5</v>
      </c>
      <c r="V19" t="n">
        <v>0.8100000000000001</v>
      </c>
      <c r="W19" t="n">
        <v>5.4</v>
      </c>
      <c r="X19" t="n">
        <v>1.84</v>
      </c>
      <c r="Y19" t="n">
        <v>1</v>
      </c>
      <c r="Z19" t="n">
        <v>10</v>
      </c>
      <c r="AA19" t="n">
        <v>605.5155865300866</v>
      </c>
      <c r="AB19" t="n">
        <v>861.6053385997957</v>
      </c>
      <c r="AC19" t="n">
        <v>780.8950673124117</v>
      </c>
      <c r="AD19" t="n">
        <v>605515.5865300866</v>
      </c>
      <c r="AE19" t="n">
        <v>861605.3385997957</v>
      </c>
      <c r="AF19" t="n">
        <v>3.530276409727319e-06</v>
      </c>
      <c r="AG19" t="n">
        <v>1.359166666666667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3.0992</v>
      </c>
      <c r="E20" t="n">
        <v>32.27</v>
      </c>
      <c r="F20" t="n">
        <v>25.88</v>
      </c>
      <c r="G20" t="n">
        <v>25.46</v>
      </c>
      <c r="H20" t="n">
        <v>0.32</v>
      </c>
      <c r="I20" t="n">
        <v>61</v>
      </c>
      <c r="J20" t="n">
        <v>306.17</v>
      </c>
      <c r="K20" t="n">
        <v>61.82</v>
      </c>
      <c r="L20" t="n">
        <v>5.5</v>
      </c>
      <c r="M20" t="n">
        <v>59</v>
      </c>
      <c r="N20" t="n">
        <v>88.84</v>
      </c>
      <c r="O20" t="n">
        <v>37994.72</v>
      </c>
      <c r="P20" t="n">
        <v>460.35</v>
      </c>
      <c r="Q20" t="n">
        <v>1397.28</v>
      </c>
      <c r="R20" t="n">
        <v>128.42</v>
      </c>
      <c r="S20" t="n">
        <v>66.97</v>
      </c>
      <c r="T20" t="n">
        <v>27908.2</v>
      </c>
      <c r="U20" t="n">
        <v>0.52</v>
      </c>
      <c r="V20" t="n">
        <v>0.8100000000000001</v>
      </c>
      <c r="W20" t="n">
        <v>5.39</v>
      </c>
      <c r="X20" t="n">
        <v>1.71</v>
      </c>
      <c r="Y20" t="n">
        <v>1</v>
      </c>
      <c r="Z20" t="n">
        <v>10</v>
      </c>
      <c r="AA20" t="n">
        <v>595.482495133841</v>
      </c>
      <c r="AB20" t="n">
        <v>847.32896768224</v>
      </c>
      <c r="AC20" t="n">
        <v>767.956025352947</v>
      </c>
      <c r="AD20" t="n">
        <v>595482.4951338409</v>
      </c>
      <c r="AE20" t="n">
        <v>847328.9676822399</v>
      </c>
      <c r="AF20" t="n">
        <v>3.568620192774359e-06</v>
      </c>
      <c r="AG20" t="n">
        <v>1.344583333333333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3.1144</v>
      </c>
      <c r="E21" t="n">
        <v>32.11</v>
      </c>
      <c r="F21" t="n">
        <v>25.83</v>
      </c>
      <c r="G21" t="n">
        <v>26.27</v>
      </c>
      <c r="H21" t="n">
        <v>0.33</v>
      </c>
      <c r="I21" t="n">
        <v>59</v>
      </c>
      <c r="J21" t="n">
        <v>306.7</v>
      </c>
      <c r="K21" t="n">
        <v>61.82</v>
      </c>
      <c r="L21" t="n">
        <v>5.75</v>
      </c>
      <c r="M21" t="n">
        <v>57</v>
      </c>
      <c r="N21" t="n">
        <v>89.13</v>
      </c>
      <c r="O21" t="n">
        <v>38061.04</v>
      </c>
      <c r="P21" t="n">
        <v>458.82</v>
      </c>
      <c r="Q21" t="n">
        <v>1397.26</v>
      </c>
      <c r="R21" t="n">
        <v>126.92</v>
      </c>
      <c r="S21" t="n">
        <v>66.97</v>
      </c>
      <c r="T21" t="n">
        <v>27165.44</v>
      </c>
      <c r="U21" t="n">
        <v>0.53</v>
      </c>
      <c r="V21" t="n">
        <v>0.8100000000000001</v>
      </c>
      <c r="W21" t="n">
        <v>5.39</v>
      </c>
      <c r="X21" t="n">
        <v>1.67</v>
      </c>
      <c r="Y21" t="n">
        <v>1</v>
      </c>
      <c r="Z21" t="n">
        <v>10</v>
      </c>
      <c r="AA21" t="n">
        <v>590.9167005984198</v>
      </c>
      <c r="AB21" t="n">
        <v>840.8321688645382</v>
      </c>
      <c r="AC21" t="n">
        <v>762.0678095738886</v>
      </c>
      <c r="AD21" t="n">
        <v>590916.7005984198</v>
      </c>
      <c r="AE21" t="n">
        <v>840832.1688645382</v>
      </c>
      <c r="AF21" t="n">
        <v>3.586122460111146e-06</v>
      </c>
      <c r="AG21" t="n">
        <v>1.337916666666667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3.1396</v>
      </c>
      <c r="E22" t="n">
        <v>31.85</v>
      </c>
      <c r="F22" t="n">
        <v>25.74</v>
      </c>
      <c r="G22" t="n">
        <v>27.58</v>
      </c>
      <c r="H22" t="n">
        <v>0.35</v>
      </c>
      <c r="I22" t="n">
        <v>56</v>
      </c>
      <c r="J22" t="n">
        <v>307.24</v>
      </c>
      <c r="K22" t="n">
        <v>61.82</v>
      </c>
      <c r="L22" t="n">
        <v>6</v>
      </c>
      <c r="M22" t="n">
        <v>54</v>
      </c>
      <c r="N22" t="n">
        <v>89.42</v>
      </c>
      <c r="O22" t="n">
        <v>38127.48</v>
      </c>
      <c r="P22" t="n">
        <v>456.93</v>
      </c>
      <c r="Q22" t="n">
        <v>1397.26</v>
      </c>
      <c r="R22" t="n">
        <v>123.72</v>
      </c>
      <c r="S22" t="n">
        <v>66.97</v>
      </c>
      <c r="T22" t="n">
        <v>25582.01</v>
      </c>
      <c r="U22" t="n">
        <v>0.54</v>
      </c>
      <c r="V22" t="n">
        <v>0.82</v>
      </c>
      <c r="W22" t="n">
        <v>5.39</v>
      </c>
      <c r="X22" t="n">
        <v>1.58</v>
      </c>
      <c r="Y22" t="n">
        <v>1</v>
      </c>
      <c r="Z22" t="n">
        <v>10</v>
      </c>
      <c r="AA22" t="n">
        <v>583.945695485615</v>
      </c>
      <c r="AB22" t="n">
        <v>830.9129275531492</v>
      </c>
      <c r="AC22" t="n">
        <v>753.0777461834581</v>
      </c>
      <c r="AD22" t="n">
        <v>583945.6954856151</v>
      </c>
      <c r="AE22" t="n">
        <v>830912.9275531492</v>
      </c>
      <c r="AF22" t="n">
        <v>3.615139377011608e-06</v>
      </c>
      <c r="AG22" t="n">
        <v>1.327083333333333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3.157</v>
      </c>
      <c r="E23" t="n">
        <v>31.68</v>
      </c>
      <c r="F23" t="n">
        <v>25.68</v>
      </c>
      <c r="G23" t="n">
        <v>28.53</v>
      </c>
      <c r="H23" t="n">
        <v>0.36</v>
      </c>
      <c r="I23" t="n">
        <v>54</v>
      </c>
      <c r="J23" t="n">
        <v>307.78</v>
      </c>
      <c r="K23" t="n">
        <v>61.82</v>
      </c>
      <c r="L23" t="n">
        <v>6.25</v>
      </c>
      <c r="M23" t="n">
        <v>52</v>
      </c>
      <c r="N23" t="n">
        <v>89.70999999999999</v>
      </c>
      <c r="O23" t="n">
        <v>38194.05</v>
      </c>
      <c r="P23" t="n">
        <v>455.07</v>
      </c>
      <c r="Q23" t="n">
        <v>1397.35</v>
      </c>
      <c r="R23" t="n">
        <v>121.79</v>
      </c>
      <c r="S23" t="n">
        <v>66.97</v>
      </c>
      <c r="T23" t="n">
        <v>24625.27</v>
      </c>
      <c r="U23" t="n">
        <v>0.55</v>
      </c>
      <c r="V23" t="n">
        <v>0.82</v>
      </c>
      <c r="W23" t="n">
        <v>5.38</v>
      </c>
      <c r="X23" t="n">
        <v>1.51</v>
      </c>
      <c r="Y23" t="n">
        <v>1</v>
      </c>
      <c r="Z23" t="n">
        <v>10</v>
      </c>
      <c r="AA23" t="n">
        <v>578.7457587346308</v>
      </c>
      <c r="AB23" t="n">
        <v>823.5137897527442</v>
      </c>
      <c r="AC23" t="n">
        <v>746.3717173883132</v>
      </c>
      <c r="AD23" t="n">
        <v>578745.7587346309</v>
      </c>
      <c r="AE23" t="n">
        <v>823513.7897527441</v>
      </c>
      <c r="AF23" t="n">
        <v>3.635174867252404e-06</v>
      </c>
      <c r="AG23" t="n">
        <v>1.32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3.1806</v>
      </c>
      <c r="E24" t="n">
        <v>31.44</v>
      </c>
      <c r="F24" t="n">
        <v>25.61</v>
      </c>
      <c r="G24" t="n">
        <v>30.13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452.97</v>
      </c>
      <c r="Q24" t="n">
        <v>1397.25</v>
      </c>
      <c r="R24" t="n">
        <v>119.75</v>
      </c>
      <c r="S24" t="n">
        <v>66.97</v>
      </c>
      <c r="T24" t="n">
        <v>23621.74</v>
      </c>
      <c r="U24" t="n">
        <v>0.5600000000000001</v>
      </c>
      <c r="V24" t="n">
        <v>0.82</v>
      </c>
      <c r="W24" t="n">
        <v>5.37</v>
      </c>
      <c r="X24" t="n">
        <v>1.44</v>
      </c>
      <c r="Y24" t="n">
        <v>1</v>
      </c>
      <c r="Z24" t="n">
        <v>10</v>
      </c>
      <c r="AA24" t="n">
        <v>572.2120813410859</v>
      </c>
      <c r="AB24" t="n">
        <v>814.2168344832248</v>
      </c>
      <c r="AC24" t="n">
        <v>737.9456478344845</v>
      </c>
      <c r="AD24" t="n">
        <v>572212.0813410858</v>
      </c>
      <c r="AE24" t="n">
        <v>814216.8344832248</v>
      </c>
      <c r="AF24" t="n">
        <v>3.662349440222678e-06</v>
      </c>
      <c r="AG24" t="n">
        <v>1.31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3.1985</v>
      </c>
      <c r="E25" t="n">
        <v>31.26</v>
      </c>
      <c r="F25" t="n">
        <v>25.55</v>
      </c>
      <c r="G25" t="n">
        <v>31.28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451.47</v>
      </c>
      <c r="Q25" t="n">
        <v>1397.27</v>
      </c>
      <c r="R25" t="n">
        <v>117.39</v>
      </c>
      <c r="S25" t="n">
        <v>66.97</v>
      </c>
      <c r="T25" t="n">
        <v>22449.38</v>
      </c>
      <c r="U25" t="n">
        <v>0.57</v>
      </c>
      <c r="V25" t="n">
        <v>0.82</v>
      </c>
      <c r="W25" t="n">
        <v>5.37</v>
      </c>
      <c r="X25" t="n">
        <v>1.38</v>
      </c>
      <c r="Y25" t="n">
        <v>1</v>
      </c>
      <c r="Z25" t="n">
        <v>10</v>
      </c>
      <c r="AA25" t="n">
        <v>567.3506846571279</v>
      </c>
      <c r="AB25" t="n">
        <v>807.299414966491</v>
      </c>
      <c r="AC25" t="n">
        <v>731.6762127031672</v>
      </c>
      <c r="AD25" t="n">
        <v>567350.6846571278</v>
      </c>
      <c r="AE25" t="n">
        <v>807299.4149664909</v>
      </c>
      <c r="AF25" t="n">
        <v>3.682960662941657e-06</v>
      </c>
      <c r="AG25" t="n">
        <v>1.3025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3.2149</v>
      </c>
      <c r="E26" t="n">
        <v>31.1</v>
      </c>
      <c r="F26" t="n">
        <v>25.5</v>
      </c>
      <c r="G26" t="n">
        <v>32.55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449.64</v>
      </c>
      <c r="Q26" t="n">
        <v>1397.26</v>
      </c>
      <c r="R26" t="n">
        <v>116.05</v>
      </c>
      <c r="S26" t="n">
        <v>66.97</v>
      </c>
      <c r="T26" t="n">
        <v>21793.71</v>
      </c>
      <c r="U26" t="n">
        <v>0.58</v>
      </c>
      <c r="V26" t="n">
        <v>0.83</v>
      </c>
      <c r="W26" t="n">
        <v>5.37</v>
      </c>
      <c r="X26" t="n">
        <v>1.33</v>
      </c>
      <c r="Y26" t="n">
        <v>1</v>
      </c>
      <c r="Z26" t="n">
        <v>10</v>
      </c>
      <c r="AA26" t="n">
        <v>562.6009126579306</v>
      </c>
      <c r="AB26" t="n">
        <v>800.540829386404</v>
      </c>
      <c r="AC26" t="n">
        <v>725.5507328517127</v>
      </c>
      <c r="AD26" t="n">
        <v>562600.9126579306</v>
      </c>
      <c r="AE26" t="n">
        <v>800540.829386404</v>
      </c>
      <c r="AF26" t="n">
        <v>3.701844688226086e-06</v>
      </c>
      <c r="AG26" t="n">
        <v>1.295833333333333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3.2247</v>
      </c>
      <c r="E27" t="n">
        <v>31.01</v>
      </c>
      <c r="F27" t="n">
        <v>25.46</v>
      </c>
      <c r="G27" t="n">
        <v>33.21</v>
      </c>
      <c r="H27" t="n">
        <v>0.42</v>
      </c>
      <c r="I27" t="n">
        <v>46</v>
      </c>
      <c r="J27" t="n">
        <v>309.95</v>
      </c>
      <c r="K27" t="n">
        <v>61.82</v>
      </c>
      <c r="L27" t="n">
        <v>7.25</v>
      </c>
      <c r="M27" t="n">
        <v>44</v>
      </c>
      <c r="N27" t="n">
        <v>90.88</v>
      </c>
      <c r="O27" t="n">
        <v>38461.6</v>
      </c>
      <c r="P27" t="n">
        <v>448.62</v>
      </c>
      <c r="Q27" t="n">
        <v>1397.26</v>
      </c>
      <c r="R27" t="n">
        <v>114.57</v>
      </c>
      <c r="S27" t="n">
        <v>66.97</v>
      </c>
      <c r="T27" t="n">
        <v>21058.45</v>
      </c>
      <c r="U27" t="n">
        <v>0.58</v>
      </c>
      <c r="V27" t="n">
        <v>0.83</v>
      </c>
      <c r="W27" t="n">
        <v>5.37</v>
      </c>
      <c r="X27" t="n">
        <v>1.29</v>
      </c>
      <c r="Y27" t="n">
        <v>1</v>
      </c>
      <c r="Z27" t="n">
        <v>10</v>
      </c>
      <c r="AA27" t="n">
        <v>559.7797840109592</v>
      </c>
      <c r="AB27" t="n">
        <v>796.5265652498908</v>
      </c>
      <c r="AC27" t="n">
        <v>721.9125020717288</v>
      </c>
      <c r="AD27" t="n">
        <v>559779.7840109592</v>
      </c>
      <c r="AE27" t="n">
        <v>796526.5652498908</v>
      </c>
      <c r="AF27" t="n">
        <v>3.713129044798487e-06</v>
      </c>
      <c r="AG27" t="n">
        <v>1.292083333333333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3.241</v>
      </c>
      <c r="E28" t="n">
        <v>30.86</v>
      </c>
      <c r="F28" t="n">
        <v>25.41</v>
      </c>
      <c r="G28" t="n">
        <v>34.65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446.94</v>
      </c>
      <c r="Q28" t="n">
        <v>1397.26</v>
      </c>
      <c r="R28" t="n">
        <v>113.18</v>
      </c>
      <c r="S28" t="n">
        <v>66.97</v>
      </c>
      <c r="T28" t="n">
        <v>20372.55</v>
      </c>
      <c r="U28" t="n">
        <v>0.59</v>
      </c>
      <c r="V28" t="n">
        <v>0.83</v>
      </c>
      <c r="W28" t="n">
        <v>5.37</v>
      </c>
      <c r="X28" t="n">
        <v>1.25</v>
      </c>
      <c r="Y28" t="n">
        <v>1</v>
      </c>
      <c r="Z28" t="n">
        <v>10</v>
      </c>
      <c r="AA28" t="n">
        <v>555.2502535324513</v>
      </c>
      <c r="AB28" t="n">
        <v>790.0813675895021</v>
      </c>
      <c r="AC28" t="n">
        <v>716.0710537480329</v>
      </c>
      <c r="AD28" t="n">
        <v>555250.2535324513</v>
      </c>
      <c r="AE28" t="n">
        <v>790081.367589502</v>
      </c>
      <c r="AF28" t="n">
        <v>3.731897923587279e-06</v>
      </c>
      <c r="AG28" t="n">
        <v>1.285833333333333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3.2509</v>
      </c>
      <c r="E29" t="n">
        <v>30.76</v>
      </c>
      <c r="F29" t="n">
        <v>25.37</v>
      </c>
      <c r="G29" t="n">
        <v>35.41</v>
      </c>
      <c r="H29" t="n">
        <v>0.44</v>
      </c>
      <c r="I29" t="n">
        <v>43</v>
      </c>
      <c r="J29" t="n">
        <v>311.04</v>
      </c>
      <c r="K29" t="n">
        <v>61.82</v>
      </c>
      <c r="L29" t="n">
        <v>7.75</v>
      </c>
      <c r="M29" t="n">
        <v>41</v>
      </c>
      <c r="N29" t="n">
        <v>91.47</v>
      </c>
      <c r="O29" t="n">
        <v>38596.15</v>
      </c>
      <c r="P29" t="n">
        <v>445.39</v>
      </c>
      <c r="Q29" t="n">
        <v>1397.25</v>
      </c>
      <c r="R29" t="n">
        <v>111.75</v>
      </c>
      <c r="S29" t="n">
        <v>66.97</v>
      </c>
      <c r="T29" t="n">
        <v>19659.42</v>
      </c>
      <c r="U29" t="n">
        <v>0.6</v>
      </c>
      <c r="V29" t="n">
        <v>0.83</v>
      </c>
      <c r="W29" t="n">
        <v>5.37</v>
      </c>
      <c r="X29" t="n">
        <v>1.21</v>
      </c>
      <c r="Y29" t="n">
        <v>1</v>
      </c>
      <c r="Z29" t="n">
        <v>10</v>
      </c>
      <c r="AA29" t="n">
        <v>552.0169376950049</v>
      </c>
      <c r="AB29" t="n">
        <v>785.4805905840949</v>
      </c>
      <c r="AC29" t="n">
        <v>711.9012512777217</v>
      </c>
      <c r="AD29" t="n">
        <v>552016.9376950049</v>
      </c>
      <c r="AE29" t="n">
        <v>785480.5905840949</v>
      </c>
      <c r="AF29" t="n">
        <v>3.743297426655318e-06</v>
      </c>
      <c r="AG29" t="n">
        <v>1.281666666666667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3.2718</v>
      </c>
      <c r="E30" t="n">
        <v>30.56</v>
      </c>
      <c r="F30" t="n">
        <v>25.29</v>
      </c>
      <c r="G30" t="n">
        <v>37.01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443.41</v>
      </c>
      <c r="Q30" t="n">
        <v>1397.24</v>
      </c>
      <c r="R30" t="n">
        <v>109.11</v>
      </c>
      <c r="S30" t="n">
        <v>66.97</v>
      </c>
      <c r="T30" t="n">
        <v>18349.97</v>
      </c>
      <c r="U30" t="n">
        <v>0.61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546.3440675650754</v>
      </c>
      <c r="AB30" t="n">
        <v>777.408502436637</v>
      </c>
      <c r="AC30" t="n">
        <v>704.5853102837807</v>
      </c>
      <c r="AD30" t="n">
        <v>546344.0675650755</v>
      </c>
      <c r="AE30" t="n">
        <v>777408.5024366371</v>
      </c>
      <c r="AF30" t="n">
        <v>3.767363044243399e-06</v>
      </c>
      <c r="AG30" t="n">
        <v>1.273333333333333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3.28</v>
      </c>
      <c r="E31" t="n">
        <v>30.49</v>
      </c>
      <c r="F31" t="n">
        <v>25.27</v>
      </c>
      <c r="G31" t="n">
        <v>37.9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442.64</v>
      </c>
      <c r="Q31" t="n">
        <v>1397.36</v>
      </c>
      <c r="R31" t="n">
        <v>108.56</v>
      </c>
      <c r="S31" t="n">
        <v>66.97</v>
      </c>
      <c r="T31" t="n">
        <v>18082.98</v>
      </c>
      <c r="U31" t="n">
        <v>0.62</v>
      </c>
      <c r="V31" t="n">
        <v>0.83</v>
      </c>
      <c r="W31" t="n">
        <v>5.35</v>
      </c>
      <c r="X31" t="n">
        <v>1.1</v>
      </c>
      <c r="Y31" t="n">
        <v>1</v>
      </c>
      <c r="Z31" t="n">
        <v>10</v>
      </c>
      <c r="AA31" t="n">
        <v>544.2232912573105</v>
      </c>
      <c r="AB31" t="n">
        <v>774.3907895496454</v>
      </c>
      <c r="AC31" t="n">
        <v>701.8502795191772</v>
      </c>
      <c r="AD31" t="n">
        <v>544223.2912573105</v>
      </c>
      <c r="AE31" t="n">
        <v>774390.7895496454</v>
      </c>
      <c r="AF31" t="n">
        <v>3.776805056885614e-06</v>
      </c>
      <c r="AG31" t="n">
        <v>1.270416666666667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3.2879</v>
      </c>
      <c r="E32" t="n">
        <v>30.41</v>
      </c>
      <c r="F32" t="n">
        <v>25.25</v>
      </c>
      <c r="G32" t="n">
        <v>38.85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441.74</v>
      </c>
      <c r="Q32" t="n">
        <v>1397.26</v>
      </c>
      <c r="R32" t="n">
        <v>107.8</v>
      </c>
      <c r="S32" t="n">
        <v>66.97</v>
      </c>
      <c r="T32" t="n">
        <v>17706.51</v>
      </c>
      <c r="U32" t="n">
        <v>0.62</v>
      </c>
      <c r="V32" t="n">
        <v>0.83</v>
      </c>
      <c r="W32" t="n">
        <v>5.36</v>
      </c>
      <c r="X32" t="n">
        <v>1.08</v>
      </c>
      <c r="Y32" t="n">
        <v>1</v>
      </c>
      <c r="Z32" t="n">
        <v>10</v>
      </c>
      <c r="AA32" t="n">
        <v>542.0511096269532</v>
      </c>
      <c r="AB32" t="n">
        <v>771.2999305680469</v>
      </c>
      <c r="AC32" t="n">
        <v>699.0489545686949</v>
      </c>
      <c r="AD32" t="n">
        <v>542051.1096269533</v>
      </c>
      <c r="AE32" t="n">
        <v>771299.9305680469</v>
      </c>
      <c r="AF32" t="n">
        <v>3.785901630040918e-06</v>
      </c>
      <c r="AG32" t="n">
        <v>1.267083333333333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3.3061</v>
      </c>
      <c r="E33" t="n">
        <v>30.25</v>
      </c>
      <c r="F33" t="n">
        <v>25.19</v>
      </c>
      <c r="G33" t="n">
        <v>40.85</v>
      </c>
      <c r="H33" t="n">
        <v>0.5</v>
      </c>
      <c r="I33" t="n">
        <v>37</v>
      </c>
      <c r="J33" t="n">
        <v>313.24</v>
      </c>
      <c r="K33" t="n">
        <v>61.82</v>
      </c>
      <c r="L33" t="n">
        <v>8.75</v>
      </c>
      <c r="M33" t="n">
        <v>35</v>
      </c>
      <c r="N33" t="n">
        <v>92.67</v>
      </c>
      <c r="O33" t="n">
        <v>38866.96</v>
      </c>
      <c r="P33" t="n">
        <v>439.45</v>
      </c>
      <c r="Q33" t="n">
        <v>1397.27</v>
      </c>
      <c r="R33" t="n">
        <v>106.09</v>
      </c>
      <c r="S33" t="n">
        <v>66.97</v>
      </c>
      <c r="T33" t="n">
        <v>16863.54</v>
      </c>
      <c r="U33" t="n">
        <v>0.63</v>
      </c>
      <c r="V33" t="n">
        <v>0.84</v>
      </c>
      <c r="W33" t="n">
        <v>5.35</v>
      </c>
      <c r="X33" t="n">
        <v>1.03</v>
      </c>
      <c r="Y33" t="n">
        <v>1</v>
      </c>
      <c r="Z33" t="n">
        <v>10</v>
      </c>
      <c r="AA33" t="n">
        <v>536.8288380698643</v>
      </c>
      <c r="AB33" t="n">
        <v>763.869011937215</v>
      </c>
      <c r="AC33" t="n">
        <v>692.3141219899567</v>
      </c>
      <c r="AD33" t="n">
        <v>536828.8380698643</v>
      </c>
      <c r="AE33" t="n">
        <v>763869.011937215</v>
      </c>
      <c r="AF33" t="n">
        <v>3.806858292246807e-06</v>
      </c>
      <c r="AG33" t="n">
        <v>1.260416666666667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3.3155</v>
      </c>
      <c r="E34" t="n">
        <v>30.16</v>
      </c>
      <c r="F34" t="n">
        <v>25.16</v>
      </c>
      <c r="G34" t="n">
        <v>41.94</v>
      </c>
      <c r="H34" t="n">
        <v>0.51</v>
      </c>
      <c r="I34" t="n">
        <v>36</v>
      </c>
      <c r="J34" t="n">
        <v>313.79</v>
      </c>
      <c r="K34" t="n">
        <v>61.82</v>
      </c>
      <c r="L34" t="n">
        <v>9</v>
      </c>
      <c r="M34" t="n">
        <v>34</v>
      </c>
      <c r="N34" t="n">
        <v>92.97</v>
      </c>
      <c r="O34" t="n">
        <v>38934.97</v>
      </c>
      <c r="P34" t="n">
        <v>438.62</v>
      </c>
      <c r="Q34" t="n">
        <v>1397.24</v>
      </c>
      <c r="R34" t="n">
        <v>105.25</v>
      </c>
      <c r="S34" t="n">
        <v>66.97</v>
      </c>
      <c r="T34" t="n">
        <v>16448.16</v>
      </c>
      <c r="U34" t="n">
        <v>0.64</v>
      </c>
      <c r="V34" t="n">
        <v>0.84</v>
      </c>
      <c r="W34" t="n">
        <v>5.35</v>
      </c>
      <c r="X34" t="n">
        <v>1</v>
      </c>
      <c r="Y34" t="n">
        <v>1</v>
      </c>
      <c r="Z34" t="n">
        <v>10</v>
      </c>
      <c r="AA34" t="n">
        <v>534.4413007056995</v>
      </c>
      <c r="AB34" t="n">
        <v>760.4717171609414</v>
      </c>
      <c r="AC34" t="n">
        <v>689.2350664013393</v>
      </c>
      <c r="AD34" t="n">
        <v>534441.3007056995</v>
      </c>
      <c r="AE34" t="n">
        <v>760471.7171609413</v>
      </c>
      <c r="AF34" t="n">
        <v>3.817682062836663e-06</v>
      </c>
      <c r="AG34" t="n">
        <v>1.256666666666667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3.3242</v>
      </c>
      <c r="E35" t="n">
        <v>30.08</v>
      </c>
      <c r="F35" t="n">
        <v>25.14</v>
      </c>
      <c r="G35" t="n">
        <v>43.1</v>
      </c>
      <c r="H35" t="n">
        <v>0.52</v>
      </c>
      <c r="I35" t="n">
        <v>35</v>
      </c>
      <c r="J35" t="n">
        <v>314.34</v>
      </c>
      <c r="K35" t="n">
        <v>61.82</v>
      </c>
      <c r="L35" t="n">
        <v>9.25</v>
      </c>
      <c r="M35" t="n">
        <v>33</v>
      </c>
      <c r="N35" t="n">
        <v>93.27</v>
      </c>
      <c r="O35" t="n">
        <v>39003.11</v>
      </c>
      <c r="P35" t="n">
        <v>437.32</v>
      </c>
      <c r="Q35" t="n">
        <v>1397.27</v>
      </c>
      <c r="R35" t="n">
        <v>104.11</v>
      </c>
      <c r="S35" t="n">
        <v>66.97</v>
      </c>
      <c r="T35" t="n">
        <v>15882.45</v>
      </c>
      <c r="U35" t="n">
        <v>0.64</v>
      </c>
      <c r="V35" t="n">
        <v>0.84</v>
      </c>
      <c r="W35" t="n">
        <v>5.35</v>
      </c>
      <c r="X35" t="n">
        <v>0.97</v>
      </c>
      <c r="Y35" t="n">
        <v>1</v>
      </c>
      <c r="Z35" t="n">
        <v>10</v>
      </c>
      <c r="AA35" t="n">
        <v>531.8688114162682</v>
      </c>
      <c r="AB35" t="n">
        <v>756.8112490333307</v>
      </c>
      <c r="AC35" t="n">
        <v>685.9174900391142</v>
      </c>
      <c r="AD35" t="n">
        <v>531868.8114162681</v>
      </c>
      <c r="AE35" t="n">
        <v>756811.2490333307</v>
      </c>
      <c r="AF35" t="n">
        <v>3.82769980795706e-06</v>
      </c>
      <c r="AG35" t="n">
        <v>1.253333333333333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3.3331</v>
      </c>
      <c r="E36" t="n">
        <v>30</v>
      </c>
      <c r="F36" t="n">
        <v>25.12</v>
      </c>
      <c r="G36" t="n">
        <v>44.32</v>
      </c>
      <c r="H36" t="n">
        <v>0.54</v>
      </c>
      <c r="I36" t="n">
        <v>34</v>
      </c>
      <c r="J36" t="n">
        <v>314.9</v>
      </c>
      <c r="K36" t="n">
        <v>61.82</v>
      </c>
      <c r="L36" t="n">
        <v>9.5</v>
      </c>
      <c r="M36" t="n">
        <v>32</v>
      </c>
      <c r="N36" t="n">
        <v>93.56999999999999</v>
      </c>
      <c r="O36" t="n">
        <v>39071.38</v>
      </c>
      <c r="P36" t="n">
        <v>436.42</v>
      </c>
      <c r="Q36" t="n">
        <v>1397.19</v>
      </c>
      <c r="R36" t="n">
        <v>103.69</v>
      </c>
      <c r="S36" t="n">
        <v>66.97</v>
      </c>
      <c r="T36" t="n">
        <v>15675.64</v>
      </c>
      <c r="U36" t="n">
        <v>0.65</v>
      </c>
      <c r="V36" t="n">
        <v>0.84</v>
      </c>
      <c r="W36" t="n">
        <v>5.34</v>
      </c>
      <c r="X36" t="n">
        <v>0.95</v>
      </c>
      <c r="Y36" t="n">
        <v>1</v>
      </c>
      <c r="Z36" t="n">
        <v>10</v>
      </c>
      <c r="AA36" t="n">
        <v>529.5992216887197</v>
      </c>
      <c r="AB36" t="n">
        <v>753.5817853016157</v>
      </c>
      <c r="AC36" t="n">
        <v>682.9905440405452</v>
      </c>
      <c r="AD36" t="n">
        <v>529599.2216887197</v>
      </c>
      <c r="AE36" t="n">
        <v>753581.7853016157</v>
      </c>
      <c r="AF36" t="n">
        <v>3.837947846068732e-06</v>
      </c>
      <c r="AG36" t="n">
        <v>1.25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3.344</v>
      </c>
      <c r="E37" t="n">
        <v>29.9</v>
      </c>
      <c r="F37" t="n">
        <v>25.07</v>
      </c>
      <c r="G37" t="n">
        <v>45.59</v>
      </c>
      <c r="H37" t="n">
        <v>0.55</v>
      </c>
      <c r="I37" t="n">
        <v>33</v>
      </c>
      <c r="J37" t="n">
        <v>315.45</v>
      </c>
      <c r="K37" t="n">
        <v>61.82</v>
      </c>
      <c r="L37" t="n">
        <v>9.75</v>
      </c>
      <c r="M37" t="n">
        <v>31</v>
      </c>
      <c r="N37" t="n">
        <v>93.88</v>
      </c>
      <c r="O37" t="n">
        <v>39139.8</v>
      </c>
      <c r="P37" t="n">
        <v>435.11</v>
      </c>
      <c r="Q37" t="n">
        <v>1397.22</v>
      </c>
      <c r="R37" t="n">
        <v>102.2</v>
      </c>
      <c r="S37" t="n">
        <v>66.97</v>
      </c>
      <c r="T37" t="n">
        <v>14936.47</v>
      </c>
      <c r="U37" t="n">
        <v>0.66</v>
      </c>
      <c r="V37" t="n">
        <v>0.84</v>
      </c>
      <c r="W37" t="n">
        <v>5.34</v>
      </c>
      <c r="X37" t="n">
        <v>0.91</v>
      </c>
      <c r="Y37" t="n">
        <v>1</v>
      </c>
      <c r="Z37" t="n">
        <v>10</v>
      </c>
      <c r="AA37" t="n">
        <v>526.5015014904908</v>
      </c>
      <c r="AB37" t="n">
        <v>749.1739511852765</v>
      </c>
      <c r="AC37" t="n">
        <v>678.9956106705007</v>
      </c>
      <c r="AD37" t="n">
        <v>526501.5014904907</v>
      </c>
      <c r="AE37" t="n">
        <v>749173.9511852765</v>
      </c>
      <c r="AF37" t="n">
        <v>3.850498814093138e-06</v>
      </c>
      <c r="AG37" t="n">
        <v>1.245833333333333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3.3427</v>
      </c>
      <c r="E38" t="n">
        <v>29.92</v>
      </c>
      <c r="F38" t="n">
        <v>25.09</v>
      </c>
      <c r="G38" t="n">
        <v>45.61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435.27</v>
      </c>
      <c r="Q38" t="n">
        <v>1397.26</v>
      </c>
      <c r="R38" t="n">
        <v>102.39</v>
      </c>
      <c r="S38" t="n">
        <v>66.97</v>
      </c>
      <c r="T38" t="n">
        <v>15033.87</v>
      </c>
      <c r="U38" t="n">
        <v>0.65</v>
      </c>
      <c r="V38" t="n">
        <v>0.84</v>
      </c>
      <c r="W38" t="n">
        <v>5.35</v>
      </c>
      <c r="X38" t="n">
        <v>0.92</v>
      </c>
      <c r="Y38" t="n">
        <v>1</v>
      </c>
      <c r="Z38" t="n">
        <v>10</v>
      </c>
      <c r="AA38" t="n">
        <v>526.9686426538404</v>
      </c>
      <c r="AB38" t="n">
        <v>749.8386596241266</v>
      </c>
      <c r="AC38" t="n">
        <v>679.5980530160214</v>
      </c>
      <c r="AD38" t="n">
        <v>526968.6426538405</v>
      </c>
      <c r="AE38" t="n">
        <v>749838.6596241266</v>
      </c>
      <c r="AF38" t="n">
        <v>3.849001909649861e-06</v>
      </c>
      <c r="AG38" t="n">
        <v>1.246666666666667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3.3514</v>
      </c>
      <c r="E39" t="n">
        <v>29.84</v>
      </c>
      <c r="F39" t="n">
        <v>25.06</v>
      </c>
      <c r="G39" t="n">
        <v>46.99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433.52</v>
      </c>
      <c r="Q39" t="n">
        <v>1397.19</v>
      </c>
      <c r="R39" t="n">
        <v>101.67</v>
      </c>
      <c r="S39" t="n">
        <v>66.97</v>
      </c>
      <c r="T39" t="n">
        <v>14676.6</v>
      </c>
      <c r="U39" t="n">
        <v>0.66</v>
      </c>
      <c r="V39" t="n">
        <v>0.84</v>
      </c>
      <c r="W39" t="n">
        <v>5.35</v>
      </c>
      <c r="X39" t="n">
        <v>0.9</v>
      </c>
      <c r="Y39" t="n">
        <v>1</v>
      </c>
      <c r="Z39" t="n">
        <v>10</v>
      </c>
      <c r="AA39" t="n">
        <v>524.0117035118045</v>
      </c>
      <c r="AB39" t="n">
        <v>745.6311468740543</v>
      </c>
      <c r="AC39" t="n">
        <v>675.7846760498048</v>
      </c>
      <c r="AD39" t="n">
        <v>524011.7035118045</v>
      </c>
      <c r="AE39" t="n">
        <v>745631.1468740542</v>
      </c>
      <c r="AF39" t="n">
        <v>3.859019654770259e-06</v>
      </c>
      <c r="AG39" t="n">
        <v>1.243333333333333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3.3617</v>
      </c>
      <c r="E40" t="n">
        <v>29.75</v>
      </c>
      <c r="F40" t="n">
        <v>25.03</v>
      </c>
      <c r="G40" t="n">
        <v>48.44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433.13</v>
      </c>
      <c r="Q40" t="n">
        <v>1397.37</v>
      </c>
      <c r="R40" t="n">
        <v>100.57</v>
      </c>
      <c r="S40" t="n">
        <v>66.97</v>
      </c>
      <c r="T40" t="n">
        <v>14131.84</v>
      </c>
      <c r="U40" t="n">
        <v>0.67</v>
      </c>
      <c r="V40" t="n">
        <v>0.84</v>
      </c>
      <c r="W40" t="n">
        <v>5.34</v>
      </c>
      <c r="X40" t="n">
        <v>0.86</v>
      </c>
      <c r="Y40" t="n">
        <v>1</v>
      </c>
      <c r="Z40" t="n">
        <v>10</v>
      </c>
      <c r="AA40" t="n">
        <v>521.9049227736126</v>
      </c>
      <c r="AB40" t="n">
        <v>742.6333486808031</v>
      </c>
      <c r="AC40" t="n">
        <v>673.0676944840775</v>
      </c>
      <c r="AD40" t="n">
        <v>521904.9227736127</v>
      </c>
      <c r="AE40" t="n">
        <v>742633.3486808031</v>
      </c>
      <c r="AF40" t="n">
        <v>3.870879743820844e-06</v>
      </c>
      <c r="AG40" t="n">
        <v>1.239583333333333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3.3714</v>
      </c>
      <c r="E41" t="n">
        <v>29.66</v>
      </c>
      <c r="F41" t="n">
        <v>25</v>
      </c>
      <c r="G41" t="n">
        <v>49.99</v>
      </c>
      <c r="H41" t="n">
        <v>0.6</v>
      </c>
      <c r="I41" t="n">
        <v>30</v>
      </c>
      <c r="J41" t="n">
        <v>317.68</v>
      </c>
      <c r="K41" t="n">
        <v>61.82</v>
      </c>
      <c r="L41" t="n">
        <v>10.75</v>
      </c>
      <c r="M41" t="n">
        <v>28</v>
      </c>
      <c r="N41" t="n">
        <v>95.11</v>
      </c>
      <c r="O41" t="n">
        <v>39414.84</v>
      </c>
      <c r="P41" t="n">
        <v>431.82</v>
      </c>
      <c r="Q41" t="n">
        <v>1397.18</v>
      </c>
      <c r="R41" t="n">
        <v>99.77</v>
      </c>
      <c r="S41" t="n">
        <v>66.97</v>
      </c>
      <c r="T41" t="n">
        <v>13738.47</v>
      </c>
      <c r="U41" t="n">
        <v>0.67</v>
      </c>
      <c r="V41" t="n">
        <v>0.84</v>
      </c>
      <c r="W41" t="n">
        <v>5.34</v>
      </c>
      <c r="X41" t="n">
        <v>0.83</v>
      </c>
      <c r="Y41" t="n">
        <v>1</v>
      </c>
      <c r="Z41" t="n">
        <v>10</v>
      </c>
      <c r="AA41" t="n">
        <v>519.1718624363389</v>
      </c>
      <c r="AB41" t="n">
        <v>738.7443994453183</v>
      </c>
      <c r="AC41" t="n">
        <v>669.543039820315</v>
      </c>
      <c r="AD41" t="n">
        <v>519171.8624363389</v>
      </c>
      <c r="AE41" t="n">
        <v>738744.3994453183</v>
      </c>
      <c r="AF41" t="n">
        <v>3.88204895389761e-06</v>
      </c>
      <c r="AG41" t="n">
        <v>1.235833333333333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3.3825</v>
      </c>
      <c r="E42" t="n">
        <v>29.56</v>
      </c>
      <c r="F42" t="n">
        <v>24.96</v>
      </c>
      <c r="G42" t="n">
        <v>51.63</v>
      </c>
      <c r="H42" t="n">
        <v>0.62</v>
      </c>
      <c r="I42" t="n">
        <v>29</v>
      </c>
      <c r="J42" t="n">
        <v>318.24</v>
      </c>
      <c r="K42" t="n">
        <v>61.82</v>
      </c>
      <c r="L42" t="n">
        <v>11</v>
      </c>
      <c r="M42" t="n">
        <v>27</v>
      </c>
      <c r="N42" t="n">
        <v>95.42</v>
      </c>
      <c r="O42" t="n">
        <v>39483.95</v>
      </c>
      <c r="P42" t="n">
        <v>429.91</v>
      </c>
      <c r="Q42" t="n">
        <v>1397.26</v>
      </c>
      <c r="R42" t="n">
        <v>98.23</v>
      </c>
      <c r="S42" t="n">
        <v>66.97</v>
      </c>
      <c r="T42" t="n">
        <v>12969.4</v>
      </c>
      <c r="U42" t="n">
        <v>0.68</v>
      </c>
      <c r="V42" t="n">
        <v>0.84</v>
      </c>
      <c r="W42" t="n">
        <v>5.34</v>
      </c>
      <c r="X42" t="n">
        <v>0.79</v>
      </c>
      <c r="Y42" t="n">
        <v>1</v>
      </c>
      <c r="Z42" t="n">
        <v>10</v>
      </c>
      <c r="AA42" t="n">
        <v>515.7032899522544</v>
      </c>
      <c r="AB42" t="n">
        <v>733.808869070727</v>
      </c>
      <c r="AC42" t="n">
        <v>665.0698417661429</v>
      </c>
      <c r="AD42" t="n">
        <v>515703.2899522544</v>
      </c>
      <c r="AE42" t="n">
        <v>733808.869070727</v>
      </c>
      <c r="AF42" t="n">
        <v>3.89483021491329e-06</v>
      </c>
      <c r="AG42" t="n">
        <v>1.231666666666667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3.3817</v>
      </c>
      <c r="E43" t="n">
        <v>29.57</v>
      </c>
      <c r="F43" t="n">
        <v>24.96</v>
      </c>
      <c r="G43" t="n">
        <v>51.65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429.23</v>
      </c>
      <c r="Q43" t="n">
        <v>1397.3</v>
      </c>
      <c r="R43" t="n">
        <v>98.56999999999999</v>
      </c>
      <c r="S43" t="n">
        <v>66.97</v>
      </c>
      <c r="T43" t="n">
        <v>13139.66</v>
      </c>
      <c r="U43" t="n">
        <v>0.68</v>
      </c>
      <c r="V43" t="n">
        <v>0.84</v>
      </c>
      <c r="W43" t="n">
        <v>5.34</v>
      </c>
      <c r="X43" t="n">
        <v>0.8</v>
      </c>
      <c r="Y43" t="n">
        <v>1</v>
      </c>
      <c r="Z43" t="n">
        <v>10</v>
      </c>
      <c r="AA43" t="n">
        <v>515.2891880807422</v>
      </c>
      <c r="AB43" t="n">
        <v>733.2196317477648</v>
      </c>
      <c r="AC43" t="n">
        <v>664.5358008330568</v>
      </c>
      <c r="AD43" t="n">
        <v>515289.1880807421</v>
      </c>
      <c r="AE43" t="n">
        <v>733219.6317477648</v>
      </c>
      <c r="AF43" t="n">
        <v>3.893909042948195e-06</v>
      </c>
      <c r="AG43" t="n">
        <v>1.232083333333333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3.3902</v>
      </c>
      <c r="E44" t="n">
        <v>29.5</v>
      </c>
      <c r="F44" t="n">
        <v>24.94</v>
      </c>
      <c r="G44" t="n">
        <v>53.45</v>
      </c>
      <c r="H44" t="n">
        <v>0.64</v>
      </c>
      <c r="I44" t="n">
        <v>28</v>
      </c>
      <c r="J44" t="n">
        <v>319.36</v>
      </c>
      <c r="K44" t="n">
        <v>61.82</v>
      </c>
      <c r="L44" t="n">
        <v>11.5</v>
      </c>
      <c r="M44" t="n">
        <v>26</v>
      </c>
      <c r="N44" t="n">
        <v>96.04000000000001</v>
      </c>
      <c r="O44" t="n">
        <v>39622.59</v>
      </c>
      <c r="P44" t="n">
        <v>428.89</v>
      </c>
      <c r="Q44" t="n">
        <v>1397.23</v>
      </c>
      <c r="R44" t="n">
        <v>97.90000000000001</v>
      </c>
      <c r="S44" t="n">
        <v>66.97</v>
      </c>
      <c r="T44" t="n">
        <v>12811.27</v>
      </c>
      <c r="U44" t="n">
        <v>0.68</v>
      </c>
      <c r="V44" t="n">
        <v>0.84</v>
      </c>
      <c r="W44" t="n">
        <v>5.34</v>
      </c>
      <c r="X44" t="n">
        <v>0.78</v>
      </c>
      <c r="Y44" t="n">
        <v>1</v>
      </c>
      <c r="Z44" t="n">
        <v>10</v>
      </c>
      <c r="AA44" t="n">
        <v>513.6048718187795</v>
      </c>
      <c r="AB44" t="n">
        <v>730.8229702654176</v>
      </c>
      <c r="AC44" t="n">
        <v>662.3636449215998</v>
      </c>
      <c r="AD44" t="n">
        <v>513604.8718187796</v>
      </c>
      <c r="AE44" t="n">
        <v>730822.9702654176</v>
      </c>
      <c r="AF44" t="n">
        <v>3.90369649507732e-06</v>
      </c>
      <c r="AG44" t="n">
        <v>1.229166666666667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3.3913</v>
      </c>
      <c r="E45" t="n">
        <v>29.49</v>
      </c>
      <c r="F45" t="n">
        <v>24.93</v>
      </c>
      <c r="G45" t="n">
        <v>53.43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427.67</v>
      </c>
      <c r="Q45" t="n">
        <v>1397.25</v>
      </c>
      <c r="R45" t="n">
        <v>97.55</v>
      </c>
      <c r="S45" t="n">
        <v>66.97</v>
      </c>
      <c r="T45" t="n">
        <v>12636.72</v>
      </c>
      <c r="U45" t="n">
        <v>0.6899999999999999</v>
      </c>
      <c r="V45" t="n">
        <v>0.84</v>
      </c>
      <c r="W45" t="n">
        <v>5.34</v>
      </c>
      <c r="X45" t="n">
        <v>0.77</v>
      </c>
      <c r="Y45" t="n">
        <v>1</v>
      </c>
      <c r="Z45" t="n">
        <v>10</v>
      </c>
      <c r="AA45" t="n">
        <v>512.412860813788</v>
      </c>
      <c r="AB45" t="n">
        <v>729.1268239259717</v>
      </c>
      <c r="AC45" t="n">
        <v>660.8263838920133</v>
      </c>
      <c r="AD45" t="n">
        <v>512412.8608137881</v>
      </c>
      <c r="AE45" t="n">
        <v>729126.8239259718</v>
      </c>
      <c r="AF45" t="n">
        <v>3.904963106529325e-06</v>
      </c>
      <c r="AG45" t="n">
        <v>1.22875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3.4017</v>
      </c>
      <c r="E46" t="n">
        <v>29.4</v>
      </c>
      <c r="F46" t="n">
        <v>24.9</v>
      </c>
      <c r="G46" t="n">
        <v>55.33</v>
      </c>
      <c r="H46" t="n">
        <v>0.67</v>
      </c>
      <c r="I46" t="n">
        <v>27</v>
      </c>
      <c r="J46" t="n">
        <v>320.49</v>
      </c>
      <c r="K46" t="n">
        <v>61.82</v>
      </c>
      <c r="L46" t="n">
        <v>12</v>
      </c>
      <c r="M46" t="n">
        <v>25</v>
      </c>
      <c r="N46" t="n">
        <v>96.67</v>
      </c>
      <c r="O46" t="n">
        <v>39761.81</v>
      </c>
      <c r="P46" t="n">
        <v>426.79</v>
      </c>
      <c r="Q46" t="n">
        <v>1397.2</v>
      </c>
      <c r="R46" t="n">
        <v>96.31</v>
      </c>
      <c r="S46" t="n">
        <v>66.97</v>
      </c>
      <c r="T46" t="n">
        <v>12022.37</v>
      </c>
      <c r="U46" t="n">
        <v>0.7</v>
      </c>
      <c r="V46" t="n">
        <v>0.85</v>
      </c>
      <c r="W46" t="n">
        <v>5.34</v>
      </c>
      <c r="X46" t="n">
        <v>0.73</v>
      </c>
      <c r="Y46" t="n">
        <v>1</v>
      </c>
      <c r="Z46" t="n">
        <v>10</v>
      </c>
      <c r="AA46" t="n">
        <v>509.9656479952125</v>
      </c>
      <c r="AB46" t="n">
        <v>725.6446152494659</v>
      </c>
      <c r="AC46" t="n">
        <v>657.6703686527683</v>
      </c>
      <c r="AD46" t="n">
        <v>509965.6479952125</v>
      </c>
      <c r="AE46" t="n">
        <v>725644.6152494659</v>
      </c>
      <c r="AF46" t="n">
        <v>3.916938342075547e-06</v>
      </c>
      <c r="AG46" t="n">
        <v>1.225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3.4106</v>
      </c>
      <c r="E47" t="n">
        <v>29.32</v>
      </c>
      <c r="F47" t="n">
        <v>24.88</v>
      </c>
      <c r="G47" t="n">
        <v>57.41</v>
      </c>
      <c r="H47" t="n">
        <v>0.68</v>
      </c>
      <c r="I47" t="n">
        <v>26</v>
      </c>
      <c r="J47" t="n">
        <v>321.06</v>
      </c>
      <c r="K47" t="n">
        <v>61.82</v>
      </c>
      <c r="L47" t="n">
        <v>12.25</v>
      </c>
      <c r="M47" t="n">
        <v>24</v>
      </c>
      <c r="N47" t="n">
        <v>96.98999999999999</v>
      </c>
      <c r="O47" t="n">
        <v>39831.64</v>
      </c>
      <c r="P47" t="n">
        <v>425.02</v>
      </c>
      <c r="Q47" t="n">
        <v>1397.19</v>
      </c>
      <c r="R47" t="n">
        <v>96.05</v>
      </c>
      <c r="S47" t="n">
        <v>66.97</v>
      </c>
      <c r="T47" t="n">
        <v>11898.5</v>
      </c>
      <c r="U47" t="n">
        <v>0.7</v>
      </c>
      <c r="V47" t="n">
        <v>0.85</v>
      </c>
      <c r="W47" t="n">
        <v>5.33</v>
      </c>
      <c r="X47" t="n">
        <v>0.71</v>
      </c>
      <c r="Y47" t="n">
        <v>1</v>
      </c>
      <c r="Z47" t="n">
        <v>10</v>
      </c>
      <c r="AA47" t="n">
        <v>507.1218683979545</v>
      </c>
      <c r="AB47" t="n">
        <v>721.5981204319837</v>
      </c>
      <c r="AC47" t="n">
        <v>654.0029263780808</v>
      </c>
      <c r="AD47" t="n">
        <v>507121.8683979544</v>
      </c>
      <c r="AE47" t="n">
        <v>721598.1204319837</v>
      </c>
      <c r="AF47" t="n">
        <v>3.927186380187218e-06</v>
      </c>
      <c r="AG47" t="n">
        <v>1.221666666666667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3.4119</v>
      </c>
      <c r="E48" t="n">
        <v>29.31</v>
      </c>
      <c r="F48" t="n">
        <v>24.87</v>
      </c>
      <c r="G48" t="n">
        <v>57.39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424.4</v>
      </c>
      <c r="Q48" t="n">
        <v>1397.18</v>
      </c>
      <c r="R48" t="n">
        <v>95.48</v>
      </c>
      <c r="S48" t="n">
        <v>66.97</v>
      </c>
      <c r="T48" t="n">
        <v>11612.35</v>
      </c>
      <c r="U48" t="n">
        <v>0.7</v>
      </c>
      <c r="V48" t="n">
        <v>0.85</v>
      </c>
      <c r="W48" t="n">
        <v>5.33</v>
      </c>
      <c r="X48" t="n">
        <v>0.7</v>
      </c>
      <c r="Y48" t="n">
        <v>1</v>
      </c>
      <c r="Z48" t="n">
        <v>10</v>
      </c>
      <c r="AA48" t="n">
        <v>506.3799112701639</v>
      </c>
      <c r="AB48" t="n">
        <v>720.5423685462561</v>
      </c>
      <c r="AC48" t="n">
        <v>653.0460713042598</v>
      </c>
      <c r="AD48" t="n">
        <v>506379.9112701639</v>
      </c>
      <c r="AE48" t="n">
        <v>720542.3685462561</v>
      </c>
      <c r="AF48" t="n">
        <v>3.928683284630496e-06</v>
      </c>
      <c r="AG48" t="n">
        <v>1.22125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3.42</v>
      </c>
      <c r="E49" t="n">
        <v>29.24</v>
      </c>
      <c r="F49" t="n">
        <v>24.85</v>
      </c>
      <c r="G49" t="n">
        <v>59.65</v>
      </c>
      <c r="H49" t="n">
        <v>0.71</v>
      </c>
      <c r="I49" t="n">
        <v>25</v>
      </c>
      <c r="J49" t="n">
        <v>322.2</v>
      </c>
      <c r="K49" t="n">
        <v>61.82</v>
      </c>
      <c r="L49" t="n">
        <v>12.75</v>
      </c>
      <c r="M49" t="n">
        <v>23</v>
      </c>
      <c r="N49" t="n">
        <v>97.62</v>
      </c>
      <c r="O49" t="n">
        <v>39971.73</v>
      </c>
      <c r="P49" t="n">
        <v>424.2</v>
      </c>
      <c r="Q49" t="n">
        <v>1397.32</v>
      </c>
      <c r="R49" t="n">
        <v>95.16</v>
      </c>
      <c r="S49" t="n">
        <v>66.97</v>
      </c>
      <c r="T49" t="n">
        <v>11456.78</v>
      </c>
      <c r="U49" t="n">
        <v>0.7</v>
      </c>
      <c r="V49" t="n">
        <v>0.85</v>
      </c>
      <c r="W49" t="n">
        <v>5.33</v>
      </c>
      <c r="X49" t="n">
        <v>0.6899999999999999</v>
      </c>
      <c r="Y49" t="n">
        <v>1</v>
      </c>
      <c r="Z49" t="n">
        <v>10</v>
      </c>
      <c r="AA49" t="n">
        <v>504.8987893137922</v>
      </c>
      <c r="AB49" t="n">
        <v>718.4348380167119</v>
      </c>
      <c r="AC49" t="n">
        <v>651.1359622079003</v>
      </c>
      <c r="AD49" t="n">
        <v>504898.7893137923</v>
      </c>
      <c r="AE49" t="n">
        <v>718434.8380167119</v>
      </c>
      <c r="AF49" t="n">
        <v>3.938010150777073e-06</v>
      </c>
      <c r="AG49" t="n">
        <v>1.218333333333333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3.4183</v>
      </c>
      <c r="E50" t="n">
        <v>29.25</v>
      </c>
      <c r="F50" t="n">
        <v>24.87</v>
      </c>
      <c r="G50" t="n">
        <v>59.68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423.37</v>
      </c>
      <c r="Q50" t="n">
        <v>1397.29</v>
      </c>
      <c r="R50" t="n">
        <v>95.31</v>
      </c>
      <c r="S50" t="n">
        <v>66.97</v>
      </c>
      <c r="T50" t="n">
        <v>11533.13</v>
      </c>
      <c r="U50" t="n">
        <v>0.7</v>
      </c>
      <c r="V50" t="n">
        <v>0.85</v>
      </c>
      <c r="W50" t="n">
        <v>5.34</v>
      </c>
      <c r="X50" t="n">
        <v>0.7</v>
      </c>
      <c r="Y50" t="n">
        <v>1</v>
      </c>
      <c r="Z50" t="n">
        <v>10</v>
      </c>
      <c r="AA50" t="n">
        <v>504.6271811578363</v>
      </c>
      <c r="AB50" t="n">
        <v>718.0483590517028</v>
      </c>
      <c r="AC50" t="n">
        <v>650.7856863868544</v>
      </c>
      <c r="AD50" t="n">
        <v>504627.1811578363</v>
      </c>
      <c r="AE50" t="n">
        <v>718048.3590517029</v>
      </c>
      <c r="AF50" t="n">
        <v>3.936052660351249e-06</v>
      </c>
      <c r="AG50" t="n">
        <v>1.21875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3.4309</v>
      </c>
      <c r="E51" t="n">
        <v>29.15</v>
      </c>
      <c r="F51" t="n">
        <v>24.82</v>
      </c>
      <c r="G51" t="n">
        <v>62.04</v>
      </c>
      <c r="H51" t="n">
        <v>0.73</v>
      </c>
      <c r="I51" t="n">
        <v>24</v>
      </c>
      <c r="J51" t="n">
        <v>323.34</v>
      </c>
      <c r="K51" t="n">
        <v>61.82</v>
      </c>
      <c r="L51" t="n">
        <v>13.25</v>
      </c>
      <c r="M51" t="n">
        <v>22</v>
      </c>
      <c r="N51" t="n">
        <v>98.27</v>
      </c>
      <c r="O51" t="n">
        <v>40112.54</v>
      </c>
      <c r="P51" t="n">
        <v>421.95</v>
      </c>
      <c r="Q51" t="n">
        <v>1397.17</v>
      </c>
      <c r="R51" t="n">
        <v>93.88</v>
      </c>
      <c r="S51" t="n">
        <v>66.97</v>
      </c>
      <c r="T51" t="n">
        <v>10819.58</v>
      </c>
      <c r="U51" t="n">
        <v>0.71</v>
      </c>
      <c r="V51" t="n">
        <v>0.85</v>
      </c>
      <c r="W51" t="n">
        <v>5.33</v>
      </c>
      <c r="X51" t="n">
        <v>0.65</v>
      </c>
      <c r="Y51" t="n">
        <v>1</v>
      </c>
      <c r="Z51" t="n">
        <v>10</v>
      </c>
      <c r="AA51" t="n">
        <v>501.3563938556051</v>
      </c>
      <c r="AB51" t="n">
        <v>713.3942628340048</v>
      </c>
      <c r="AC51" t="n">
        <v>646.5675593437884</v>
      </c>
      <c r="AD51" t="n">
        <v>501356.393855605</v>
      </c>
      <c r="AE51" t="n">
        <v>713394.2628340048</v>
      </c>
      <c r="AF51" t="n">
        <v>3.950561118801479e-06</v>
      </c>
      <c r="AG51" t="n">
        <v>1.214583333333333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3.4293</v>
      </c>
      <c r="E52" t="n">
        <v>29.16</v>
      </c>
      <c r="F52" t="n">
        <v>24.83</v>
      </c>
      <c r="G52" t="n">
        <v>62.08</v>
      </c>
      <c r="H52" t="n">
        <v>0.74</v>
      </c>
      <c r="I52" t="n">
        <v>24</v>
      </c>
      <c r="J52" t="n">
        <v>323.91</v>
      </c>
      <c r="K52" t="n">
        <v>61.82</v>
      </c>
      <c r="L52" t="n">
        <v>13.5</v>
      </c>
      <c r="M52" t="n">
        <v>22</v>
      </c>
      <c r="N52" t="n">
        <v>98.59</v>
      </c>
      <c r="O52" t="n">
        <v>40183.11</v>
      </c>
      <c r="P52" t="n">
        <v>421.89</v>
      </c>
      <c r="Q52" t="n">
        <v>1397.29</v>
      </c>
      <c r="R52" t="n">
        <v>94.14</v>
      </c>
      <c r="S52" t="n">
        <v>66.97</v>
      </c>
      <c r="T52" t="n">
        <v>10949.29</v>
      </c>
      <c r="U52" t="n">
        <v>0.71</v>
      </c>
      <c r="V52" t="n">
        <v>0.85</v>
      </c>
      <c r="W52" t="n">
        <v>5.34</v>
      </c>
      <c r="X52" t="n">
        <v>0.66</v>
      </c>
      <c r="Y52" t="n">
        <v>1</v>
      </c>
      <c r="Z52" t="n">
        <v>10</v>
      </c>
      <c r="AA52" t="n">
        <v>501.6054373962277</v>
      </c>
      <c r="AB52" t="n">
        <v>713.7486339665037</v>
      </c>
      <c r="AC52" t="n">
        <v>646.8887350108474</v>
      </c>
      <c r="AD52" t="n">
        <v>501605.4373962277</v>
      </c>
      <c r="AE52" t="n">
        <v>713748.6339665037</v>
      </c>
      <c r="AF52" t="n">
        <v>3.948718774871292e-06</v>
      </c>
      <c r="AG52" t="n">
        <v>1.215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3.4391</v>
      </c>
      <c r="E53" t="n">
        <v>29.08</v>
      </c>
      <c r="F53" t="n">
        <v>24.8</v>
      </c>
      <c r="G53" t="n">
        <v>64.7</v>
      </c>
      <c r="H53" t="n">
        <v>0.76</v>
      </c>
      <c r="I53" t="n">
        <v>23</v>
      </c>
      <c r="J53" t="n">
        <v>324.48</v>
      </c>
      <c r="K53" t="n">
        <v>61.82</v>
      </c>
      <c r="L53" t="n">
        <v>13.75</v>
      </c>
      <c r="M53" t="n">
        <v>21</v>
      </c>
      <c r="N53" t="n">
        <v>98.91</v>
      </c>
      <c r="O53" t="n">
        <v>40253.84</v>
      </c>
      <c r="P53" t="n">
        <v>420.29</v>
      </c>
      <c r="Q53" t="n">
        <v>1397.2</v>
      </c>
      <c r="R53" t="n">
        <v>93.22</v>
      </c>
      <c r="S53" t="n">
        <v>66.97</v>
      </c>
      <c r="T53" t="n">
        <v>10496.41</v>
      </c>
      <c r="U53" t="n">
        <v>0.72</v>
      </c>
      <c r="V53" t="n">
        <v>0.85</v>
      </c>
      <c r="W53" t="n">
        <v>5.33</v>
      </c>
      <c r="X53" t="n">
        <v>0.64</v>
      </c>
      <c r="Y53" t="n">
        <v>1</v>
      </c>
      <c r="Z53" t="n">
        <v>10</v>
      </c>
      <c r="AA53" t="n">
        <v>498.7468788018102</v>
      </c>
      <c r="AB53" t="n">
        <v>709.6811096939007</v>
      </c>
      <c r="AC53" t="n">
        <v>643.2022332003885</v>
      </c>
      <c r="AD53" t="n">
        <v>498746.8788018101</v>
      </c>
      <c r="AE53" t="n">
        <v>709681.1096939007</v>
      </c>
      <c r="AF53" t="n">
        <v>3.960003131443693e-06</v>
      </c>
      <c r="AG53" t="n">
        <v>1.211666666666667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3.4394</v>
      </c>
      <c r="E54" t="n">
        <v>29.07</v>
      </c>
      <c r="F54" t="n">
        <v>24.8</v>
      </c>
      <c r="G54" t="n">
        <v>64.69</v>
      </c>
      <c r="H54" t="n">
        <v>0.77</v>
      </c>
      <c r="I54" t="n">
        <v>23</v>
      </c>
      <c r="J54" t="n">
        <v>325.06</v>
      </c>
      <c r="K54" t="n">
        <v>61.82</v>
      </c>
      <c r="L54" t="n">
        <v>14</v>
      </c>
      <c r="M54" t="n">
        <v>21</v>
      </c>
      <c r="N54" t="n">
        <v>99.23999999999999</v>
      </c>
      <c r="O54" t="n">
        <v>40324.71</v>
      </c>
      <c r="P54" t="n">
        <v>420.07</v>
      </c>
      <c r="Q54" t="n">
        <v>1397.21</v>
      </c>
      <c r="R54" t="n">
        <v>93.09</v>
      </c>
      <c r="S54" t="n">
        <v>66.97</v>
      </c>
      <c r="T54" t="n">
        <v>10429.69</v>
      </c>
      <c r="U54" t="n">
        <v>0.72</v>
      </c>
      <c r="V54" t="n">
        <v>0.85</v>
      </c>
      <c r="W54" t="n">
        <v>5.34</v>
      </c>
      <c r="X54" t="n">
        <v>0.63</v>
      </c>
      <c r="Y54" t="n">
        <v>1</v>
      </c>
      <c r="Z54" t="n">
        <v>10</v>
      </c>
      <c r="AA54" t="n">
        <v>498.5293838156521</v>
      </c>
      <c r="AB54" t="n">
        <v>709.3716298962521</v>
      </c>
      <c r="AC54" t="n">
        <v>642.9217437041079</v>
      </c>
      <c r="AD54" t="n">
        <v>498529.3838156521</v>
      </c>
      <c r="AE54" t="n">
        <v>709371.6298962521</v>
      </c>
      <c r="AF54" t="n">
        <v>3.960348570930604e-06</v>
      </c>
      <c r="AG54" t="n">
        <v>1.21125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3.4513</v>
      </c>
      <c r="E55" t="n">
        <v>28.98</v>
      </c>
      <c r="F55" t="n">
        <v>24.76</v>
      </c>
      <c r="G55" t="n">
        <v>67.52</v>
      </c>
      <c r="H55" t="n">
        <v>0.78</v>
      </c>
      <c r="I55" t="n">
        <v>22</v>
      </c>
      <c r="J55" t="n">
        <v>325.63</v>
      </c>
      <c r="K55" t="n">
        <v>61.82</v>
      </c>
      <c r="L55" t="n">
        <v>14.25</v>
      </c>
      <c r="M55" t="n">
        <v>20</v>
      </c>
      <c r="N55" t="n">
        <v>99.56</v>
      </c>
      <c r="O55" t="n">
        <v>40395.74</v>
      </c>
      <c r="P55" t="n">
        <v>418.17</v>
      </c>
      <c r="Q55" t="n">
        <v>1397.19</v>
      </c>
      <c r="R55" t="n">
        <v>91.7</v>
      </c>
      <c r="S55" t="n">
        <v>66.97</v>
      </c>
      <c r="T55" t="n">
        <v>9743.17</v>
      </c>
      <c r="U55" t="n">
        <v>0.73</v>
      </c>
      <c r="V55" t="n">
        <v>0.85</v>
      </c>
      <c r="W55" t="n">
        <v>5.33</v>
      </c>
      <c r="X55" t="n">
        <v>0.59</v>
      </c>
      <c r="Y55" t="n">
        <v>1</v>
      </c>
      <c r="Z55" t="n">
        <v>10</v>
      </c>
      <c r="AA55" t="n">
        <v>495.0944249588861</v>
      </c>
      <c r="AB55" t="n">
        <v>704.4839293073701</v>
      </c>
      <c r="AC55" t="n">
        <v>638.4918950142651</v>
      </c>
      <c r="AD55" t="n">
        <v>495094.4249588861</v>
      </c>
      <c r="AE55" t="n">
        <v>704483.9293073701</v>
      </c>
      <c r="AF55" t="n">
        <v>3.974051003911378e-06</v>
      </c>
      <c r="AG55" t="n">
        <v>1.2075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3.4492</v>
      </c>
      <c r="E56" t="n">
        <v>28.99</v>
      </c>
      <c r="F56" t="n">
        <v>24.77</v>
      </c>
      <c r="G56" t="n">
        <v>67.56</v>
      </c>
      <c r="H56" t="n">
        <v>0.79</v>
      </c>
      <c r="I56" t="n">
        <v>22</v>
      </c>
      <c r="J56" t="n">
        <v>326.21</v>
      </c>
      <c r="K56" t="n">
        <v>61.82</v>
      </c>
      <c r="L56" t="n">
        <v>14.5</v>
      </c>
      <c r="M56" t="n">
        <v>20</v>
      </c>
      <c r="N56" t="n">
        <v>99.89</v>
      </c>
      <c r="O56" t="n">
        <v>40466.92</v>
      </c>
      <c r="P56" t="n">
        <v>418.86</v>
      </c>
      <c r="Q56" t="n">
        <v>1397.17</v>
      </c>
      <c r="R56" t="n">
        <v>92.40000000000001</v>
      </c>
      <c r="S56" t="n">
        <v>66.97</v>
      </c>
      <c r="T56" t="n">
        <v>10092.32</v>
      </c>
      <c r="U56" t="n">
        <v>0.72</v>
      </c>
      <c r="V56" t="n">
        <v>0.85</v>
      </c>
      <c r="W56" t="n">
        <v>5.33</v>
      </c>
      <c r="X56" t="n">
        <v>0.61</v>
      </c>
      <c r="Y56" t="n">
        <v>1</v>
      </c>
      <c r="Z56" t="n">
        <v>10</v>
      </c>
      <c r="AA56" t="n">
        <v>495.9897384472156</v>
      </c>
      <c r="AB56" t="n">
        <v>705.7578963173453</v>
      </c>
      <c r="AC56" t="n">
        <v>639.6465240647595</v>
      </c>
      <c r="AD56" t="n">
        <v>495989.7384472156</v>
      </c>
      <c r="AE56" t="n">
        <v>705757.8963173453</v>
      </c>
      <c r="AF56" t="n">
        <v>3.971632927503006e-06</v>
      </c>
      <c r="AG56" t="n">
        <v>1.207916666666667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3.4484</v>
      </c>
      <c r="E57" t="n">
        <v>29</v>
      </c>
      <c r="F57" t="n">
        <v>24.78</v>
      </c>
      <c r="G57" t="n">
        <v>67.58</v>
      </c>
      <c r="H57" t="n">
        <v>0.8</v>
      </c>
      <c r="I57" t="n">
        <v>22</v>
      </c>
      <c r="J57" t="n">
        <v>326.79</v>
      </c>
      <c r="K57" t="n">
        <v>61.82</v>
      </c>
      <c r="L57" t="n">
        <v>14.75</v>
      </c>
      <c r="M57" t="n">
        <v>20</v>
      </c>
      <c r="N57" t="n">
        <v>100.22</v>
      </c>
      <c r="O57" t="n">
        <v>40538.25</v>
      </c>
      <c r="P57" t="n">
        <v>417.32</v>
      </c>
      <c r="Q57" t="n">
        <v>1397.19</v>
      </c>
      <c r="R57" t="n">
        <v>92.51000000000001</v>
      </c>
      <c r="S57" t="n">
        <v>66.97</v>
      </c>
      <c r="T57" t="n">
        <v>10146.7</v>
      </c>
      <c r="U57" t="n">
        <v>0.72</v>
      </c>
      <c r="V57" t="n">
        <v>0.85</v>
      </c>
      <c r="W57" t="n">
        <v>5.33</v>
      </c>
      <c r="X57" t="n">
        <v>0.61</v>
      </c>
      <c r="Y57" t="n">
        <v>1</v>
      </c>
      <c r="Z57" t="n">
        <v>10</v>
      </c>
      <c r="AA57" t="n">
        <v>494.9767549283804</v>
      </c>
      <c r="AB57" t="n">
        <v>704.3164932764366</v>
      </c>
      <c r="AC57" t="n">
        <v>638.3401434352197</v>
      </c>
      <c r="AD57" t="n">
        <v>494976.7549283804</v>
      </c>
      <c r="AE57" t="n">
        <v>704316.4932764366</v>
      </c>
      <c r="AF57" t="n">
        <v>3.970711755537912e-06</v>
      </c>
      <c r="AG57" t="n">
        <v>1.208333333333333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3.4612</v>
      </c>
      <c r="E58" t="n">
        <v>28.89</v>
      </c>
      <c r="F58" t="n">
        <v>24.73</v>
      </c>
      <c r="G58" t="n">
        <v>70.65000000000001</v>
      </c>
      <c r="H58" t="n">
        <v>0.82</v>
      </c>
      <c r="I58" t="n">
        <v>21</v>
      </c>
      <c r="J58" t="n">
        <v>327.37</v>
      </c>
      <c r="K58" t="n">
        <v>61.82</v>
      </c>
      <c r="L58" t="n">
        <v>15</v>
      </c>
      <c r="M58" t="n">
        <v>19</v>
      </c>
      <c r="N58" t="n">
        <v>100.55</v>
      </c>
      <c r="O58" t="n">
        <v>40609.74</v>
      </c>
      <c r="P58" t="n">
        <v>415.59</v>
      </c>
      <c r="Q58" t="n">
        <v>1397.2</v>
      </c>
      <c r="R58" t="n">
        <v>90.77</v>
      </c>
      <c r="S58" t="n">
        <v>66.97</v>
      </c>
      <c r="T58" t="n">
        <v>9281.6</v>
      </c>
      <c r="U58" t="n">
        <v>0.74</v>
      </c>
      <c r="V58" t="n">
        <v>0.85</v>
      </c>
      <c r="W58" t="n">
        <v>5.33</v>
      </c>
      <c r="X58" t="n">
        <v>0.5600000000000001</v>
      </c>
      <c r="Y58" t="n">
        <v>1</v>
      </c>
      <c r="Z58" t="n">
        <v>10</v>
      </c>
      <c r="AA58" t="n">
        <v>491.497568830792</v>
      </c>
      <c r="AB58" t="n">
        <v>699.365860489521</v>
      </c>
      <c r="AC58" t="n">
        <v>633.8532576765265</v>
      </c>
      <c r="AD58" t="n">
        <v>491497.568830792</v>
      </c>
      <c r="AE58" t="n">
        <v>699365.8604895209</v>
      </c>
      <c r="AF58" t="n">
        <v>3.985450506979417e-06</v>
      </c>
      <c r="AG58" t="n">
        <v>1.20375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3.4574</v>
      </c>
      <c r="E59" t="n">
        <v>28.92</v>
      </c>
      <c r="F59" t="n">
        <v>24.76</v>
      </c>
      <c r="G59" t="n">
        <v>70.73999999999999</v>
      </c>
      <c r="H59" t="n">
        <v>0.83</v>
      </c>
      <c r="I59" t="n">
        <v>21</v>
      </c>
      <c r="J59" t="n">
        <v>327.95</v>
      </c>
      <c r="K59" t="n">
        <v>61.82</v>
      </c>
      <c r="L59" t="n">
        <v>15.25</v>
      </c>
      <c r="M59" t="n">
        <v>19</v>
      </c>
      <c r="N59" t="n">
        <v>100.88</v>
      </c>
      <c r="O59" t="n">
        <v>40681.39</v>
      </c>
      <c r="P59" t="n">
        <v>415.78</v>
      </c>
      <c r="Q59" t="n">
        <v>1397.22</v>
      </c>
      <c r="R59" t="n">
        <v>91.76000000000001</v>
      </c>
      <c r="S59" t="n">
        <v>66.97</v>
      </c>
      <c r="T59" t="n">
        <v>9778.93</v>
      </c>
      <c r="U59" t="n">
        <v>0.73</v>
      </c>
      <c r="V59" t="n">
        <v>0.85</v>
      </c>
      <c r="W59" t="n">
        <v>5.33</v>
      </c>
      <c r="X59" t="n">
        <v>0.59</v>
      </c>
      <c r="Y59" t="n">
        <v>1</v>
      </c>
      <c r="Z59" t="n">
        <v>10</v>
      </c>
      <c r="AA59" t="n">
        <v>492.3729094354125</v>
      </c>
      <c r="AB59" t="n">
        <v>700.6114075155788</v>
      </c>
      <c r="AC59" t="n">
        <v>634.9821289650155</v>
      </c>
      <c r="AD59" t="n">
        <v>492372.9094354124</v>
      </c>
      <c r="AE59" t="n">
        <v>700611.4075155788</v>
      </c>
      <c r="AF59" t="n">
        <v>3.98107494014522e-06</v>
      </c>
      <c r="AG59" t="n">
        <v>1.205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3.4599</v>
      </c>
      <c r="E60" t="n">
        <v>28.9</v>
      </c>
      <c r="F60" t="n">
        <v>24.74</v>
      </c>
      <c r="G60" t="n">
        <v>70.68000000000001</v>
      </c>
      <c r="H60" t="n">
        <v>0.84</v>
      </c>
      <c r="I60" t="n">
        <v>21</v>
      </c>
      <c r="J60" t="n">
        <v>328.53</v>
      </c>
      <c r="K60" t="n">
        <v>61.82</v>
      </c>
      <c r="L60" t="n">
        <v>15.5</v>
      </c>
      <c r="M60" t="n">
        <v>19</v>
      </c>
      <c r="N60" t="n">
        <v>101.21</v>
      </c>
      <c r="O60" t="n">
        <v>40753.2</v>
      </c>
      <c r="P60" t="n">
        <v>414.61</v>
      </c>
      <c r="Q60" t="n">
        <v>1397.22</v>
      </c>
      <c r="R60" t="n">
        <v>91.02</v>
      </c>
      <c r="S60" t="n">
        <v>66.97</v>
      </c>
      <c r="T60" t="n">
        <v>9405.030000000001</v>
      </c>
      <c r="U60" t="n">
        <v>0.74</v>
      </c>
      <c r="V60" t="n">
        <v>0.85</v>
      </c>
      <c r="W60" t="n">
        <v>5.33</v>
      </c>
      <c r="X60" t="n">
        <v>0.57</v>
      </c>
      <c r="Y60" t="n">
        <v>1</v>
      </c>
      <c r="Z60" t="n">
        <v>10</v>
      </c>
      <c r="AA60" t="n">
        <v>490.9882830375054</v>
      </c>
      <c r="AB60" t="n">
        <v>698.6411832588599</v>
      </c>
      <c r="AC60" t="n">
        <v>633.1964640733944</v>
      </c>
      <c r="AD60" t="n">
        <v>490988.2830375054</v>
      </c>
      <c r="AE60" t="n">
        <v>698641.1832588599</v>
      </c>
      <c r="AF60" t="n">
        <v>3.98395360253614e-06</v>
      </c>
      <c r="AG60" t="n">
        <v>1.204166666666667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3.4705</v>
      </c>
      <c r="E61" t="n">
        <v>28.81</v>
      </c>
      <c r="F61" t="n">
        <v>24.71</v>
      </c>
      <c r="G61" t="n">
        <v>74.12</v>
      </c>
      <c r="H61" t="n">
        <v>0.85</v>
      </c>
      <c r="I61" t="n">
        <v>20</v>
      </c>
      <c r="J61" t="n">
        <v>329.12</v>
      </c>
      <c r="K61" t="n">
        <v>61.82</v>
      </c>
      <c r="L61" t="n">
        <v>15.75</v>
      </c>
      <c r="M61" t="n">
        <v>18</v>
      </c>
      <c r="N61" t="n">
        <v>101.54</v>
      </c>
      <c r="O61" t="n">
        <v>40825.16</v>
      </c>
      <c r="P61" t="n">
        <v>413.87</v>
      </c>
      <c r="Q61" t="n">
        <v>1397.25</v>
      </c>
      <c r="R61" t="n">
        <v>89.95</v>
      </c>
      <c r="S61" t="n">
        <v>66.97</v>
      </c>
      <c r="T61" t="n">
        <v>8878.719999999999</v>
      </c>
      <c r="U61" t="n">
        <v>0.74</v>
      </c>
      <c r="V61" t="n">
        <v>0.85</v>
      </c>
      <c r="W61" t="n">
        <v>5.33</v>
      </c>
      <c r="X61" t="n">
        <v>0.54</v>
      </c>
      <c r="Y61" t="n">
        <v>1</v>
      </c>
      <c r="Z61" t="n">
        <v>10</v>
      </c>
      <c r="AA61" t="n">
        <v>488.7324956318837</v>
      </c>
      <c r="AB61" t="n">
        <v>695.4313592433169</v>
      </c>
      <c r="AC61" t="n">
        <v>630.287318054462</v>
      </c>
      <c r="AD61" t="n">
        <v>488732.4956318837</v>
      </c>
      <c r="AE61" t="n">
        <v>695431.3592433169</v>
      </c>
      <c r="AF61" t="n">
        <v>3.996159131073635e-06</v>
      </c>
      <c r="AG61" t="n">
        <v>1.200416666666667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3.4709</v>
      </c>
      <c r="E62" t="n">
        <v>28.81</v>
      </c>
      <c r="F62" t="n">
        <v>24.7</v>
      </c>
      <c r="G62" t="n">
        <v>74.11</v>
      </c>
      <c r="H62" t="n">
        <v>0.86</v>
      </c>
      <c r="I62" t="n">
        <v>20</v>
      </c>
      <c r="J62" t="n">
        <v>329.7</v>
      </c>
      <c r="K62" t="n">
        <v>61.82</v>
      </c>
      <c r="L62" t="n">
        <v>16</v>
      </c>
      <c r="M62" t="n">
        <v>18</v>
      </c>
      <c r="N62" t="n">
        <v>101.88</v>
      </c>
      <c r="O62" t="n">
        <v>40897.29</v>
      </c>
      <c r="P62" t="n">
        <v>413.4</v>
      </c>
      <c r="Q62" t="n">
        <v>1397.2</v>
      </c>
      <c r="R62" t="n">
        <v>89.84999999999999</v>
      </c>
      <c r="S62" t="n">
        <v>66.97</v>
      </c>
      <c r="T62" t="n">
        <v>8825.41</v>
      </c>
      <c r="U62" t="n">
        <v>0.75</v>
      </c>
      <c r="V62" t="n">
        <v>0.85</v>
      </c>
      <c r="W62" t="n">
        <v>5.33</v>
      </c>
      <c r="X62" t="n">
        <v>0.54</v>
      </c>
      <c r="Y62" t="n">
        <v>1</v>
      </c>
      <c r="Z62" t="n">
        <v>10</v>
      </c>
      <c r="AA62" t="n">
        <v>488.2528083648263</v>
      </c>
      <c r="AB62" t="n">
        <v>694.7487985969042</v>
      </c>
      <c r="AC62" t="n">
        <v>629.6686957943081</v>
      </c>
      <c r="AD62" t="n">
        <v>488252.8083648263</v>
      </c>
      <c r="AE62" t="n">
        <v>694748.7985969041</v>
      </c>
      <c r="AF62" t="n">
        <v>3.996619717056182e-06</v>
      </c>
      <c r="AG62" t="n">
        <v>1.200416666666667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3.4709</v>
      </c>
      <c r="E63" t="n">
        <v>28.81</v>
      </c>
      <c r="F63" t="n">
        <v>24.7</v>
      </c>
      <c r="G63" t="n">
        <v>74.11</v>
      </c>
      <c r="H63" t="n">
        <v>0.88</v>
      </c>
      <c r="I63" t="n">
        <v>20</v>
      </c>
      <c r="J63" t="n">
        <v>330.29</v>
      </c>
      <c r="K63" t="n">
        <v>61.82</v>
      </c>
      <c r="L63" t="n">
        <v>16.25</v>
      </c>
      <c r="M63" t="n">
        <v>18</v>
      </c>
      <c r="N63" t="n">
        <v>102.21</v>
      </c>
      <c r="O63" t="n">
        <v>40969.57</v>
      </c>
      <c r="P63" t="n">
        <v>410.93</v>
      </c>
      <c r="Q63" t="n">
        <v>1397.25</v>
      </c>
      <c r="R63" t="n">
        <v>89.98999999999999</v>
      </c>
      <c r="S63" t="n">
        <v>66.97</v>
      </c>
      <c r="T63" t="n">
        <v>8894.26</v>
      </c>
      <c r="U63" t="n">
        <v>0.74</v>
      </c>
      <c r="V63" t="n">
        <v>0.85</v>
      </c>
      <c r="W63" t="n">
        <v>5.33</v>
      </c>
      <c r="X63" t="n">
        <v>0.54</v>
      </c>
      <c r="Y63" t="n">
        <v>1</v>
      </c>
      <c r="Z63" t="n">
        <v>10</v>
      </c>
      <c r="AA63" t="n">
        <v>486.3519964074296</v>
      </c>
      <c r="AB63" t="n">
        <v>692.0440792360824</v>
      </c>
      <c r="AC63" t="n">
        <v>627.2173391084704</v>
      </c>
      <c r="AD63" t="n">
        <v>486351.9964074296</v>
      </c>
      <c r="AE63" t="n">
        <v>692044.0792360824</v>
      </c>
      <c r="AF63" t="n">
        <v>3.996619717056182e-06</v>
      </c>
      <c r="AG63" t="n">
        <v>1.200416666666667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3.4797</v>
      </c>
      <c r="E64" t="n">
        <v>28.74</v>
      </c>
      <c r="F64" t="n">
        <v>24.68</v>
      </c>
      <c r="G64" t="n">
        <v>77.95</v>
      </c>
      <c r="H64" t="n">
        <v>0.89</v>
      </c>
      <c r="I64" t="n">
        <v>19</v>
      </c>
      <c r="J64" t="n">
        <v>330.87</v>
      </c>
      <c r="K64" t="n">
        <v>61.82</v>
      </c>
      <c r="L64" t="n">
        <v>16.5</v>
      </c>
      <c r="M64" t="n">
        <v>17</v>
      </c>
      <c r="N64" t="n">
        <v>102.55</v>
      </c>
      <c r="O64" t="n">
        <v>41042.02</v>
      </c>
      <c r="P64" t="n">
        <v>411.31</v>
      </c>
      <c r="Q64" t="n">
        <v>1397.18</v>
      </c>
      <c r="R64" t="n">
        <v>89.42</v>
      </c>
      <c r="S64" t="n">
        <v>66.97</v>
      </c>
      <c r="T64" t="n">
        <v>8618.9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485.292039629026</v>
      </c>
      <c r="AB64" t="n">
        <v>690.5358366090163</v>
      </c>
      <c r="AC64" t="n">
        <v>625.8503800437782</v>
      </c>
      <c r="AD64" t="n">
        <v>485292.039629026</v>
      </c>
      <c r="AE64" t="n">
        <v>690535.8366090163</v>
      </c>
      <c r="AF64" t="n">
        <v>4.006752608672217e-06</v>
      </c>
      <c r="AG64" t="n">
        <v>1.1975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3.4791</v>
      </c>
      <c r="E65" t="n">
        <v>28.74</v>
      </c>
      <c r="F65" t="n">
        <v>24.69</v>
      </c>
      <c r="G65" t="n">
        <v>77.97</v>
      </c>
      <c r="H65" t="n">
        <v>0.9</v>
      </c>
      <c r="I65" t="n">
        <v>19</v>
      </c>
      <c r="J65" t="n">
        <v>331.46</v>
      </c>
      <c r="K65" t="n">
        <v>61.82</v>
      </c>
      <c r="L65" t="n">
        <v>16.75</v>
      </c>
      <c r="M65" t="n">
        <v>17</v>
      </c>
      <c r="N65" t="n">
        <v>102.89</v>
      </c>
      <c r="O65" t="n">
        <v>41114.63</v>
      </c>
      <c r="P65" t="n">
        <v>410.91</v>
      </c>
      <c r="Q65" t="n">
        <v>1397.2</v>
      </c>
      <c r="R65" t="n">
        <v>89.54000000000001</v>
      </c>
      <c r="S65" t="n">
        <v>66.97</v>
      </c>
      <c r="T65" t="n">
        <v>8676.73</v>
      </c>
      <c r="U65" t="n">
        <v>0.75</v>
      </c>
      <c r="V65" t="n">
        <v>0.85</v>
      </c>
      <c r="W65" t="n">
        <v>5.33</v>
      </c>
      <c r="X65" t="n">
        <v>0.53</v>
      </c>
      <c r="Y65" t="n">
        <v>1</v>
      </c>
      <c r="Z65" t="n">
        <v>10</v>
      </c>
      <c r="AA65" t="n">
        <v>485.1293687454648</v>
      </c>
      <c r="AB65" t="n">
        <v>690.3043675852143</v>
      </c>
      <c r="AC65" t="n">
        <v>625.6405937172258</v>
      </c>
      <c r="AD65" t="n">
        <v>485129.3687454648</v>
      </c>
      <c r="AE65" t="n">
        <v>690304.3675852143</v>
      </c>
      <c r="AF65" t="n">
        <v>4.006061729698396e-06</v>
      </c>
      <c r="AG65" t="n">
        <v>1.1975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3.4799</v>
      </c>
      <c r="E66" t="n">
        <v>28.74</v>
      </c>
      <c r="F66" t="n">
        <v>24.68</v>
      </c>
      <c r="G66" t="n">
        <v>77.95</v>
      </c>
      <c r="H66" t="n">
        <v>0.91</v>
      </c>
      <c r="I66" t="n">
        <v>19</v>
      </c>
      <c r="J66" t="n">
        <v>332.05</v>
      </c>
      <c r="K66" t="n">
        <v>61.82</v>
      </c>
      <c r="L66" t="n">
        <v>17</v>
      </c>
      <c r="M66" t="n">
        <v>17</v>
      </c>
      <c r="N66" t="n">
        <v>103.23</v>
      </c>
      <c r="O66" t="n">
        <v>41187.41</v>
      </c>
      <c r="P66" t="n">
        <v>410.11</v>
      </c>
      <c r="Q66" t="n">
        <v>1397.36</v>
      </c>
      <c r="R66" t="n">
        <v>89.36</v>
      </c>
      <c r="S66" t="n">
        <v>66.97</v>
      </c>
      <c r="T66" t="n">
        <v>8584.959999999999</v>
      </c>
      <c r="U66" t="n">
        <v>0.75</v>
      </c>
      <c r="V66" t="n">
        <v>0.85</v>
      </c>
      <c r="W66" t="n">
        <v>5.33</v>
      </c>
      <c r="X66" t="n">
        <v>0.52</v>
      </c>
      <c r="Y66" t="n">
        <v>1</v>
      </c>
      <c r="Z66" t="n">
        <v>10</v>
      </c>
      <c r="AA66" t="n">
        <v>484.3438595727819</v>
      </c>
      <c r="AB66" t="n">
        <v>689.1866442569327</v>
      </c>
      <c r="AC66" t="n">
        <v>624.6275723319434</v>
      </c>
      <c r="AD66" t="n">
        <v>484343.8595727819</v>
      </c>
      <c r="AE66" t="n">
        <v>689186.6442569327</v>
      </c>
      <c r="AF66" t="n">
        <v>4.006982901663491e-06</v>
      </c>
      <c r="AG66" t="n">
        <v>1.1975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3.4908</v>
      </c>
      <c r="E67" t="n">
        <v>28.65</v>
      </c>
      <c r="F67" t="n">
        <v>24.65</v>
      </c>
      <c r="G67" t="n">
        <v>82.16</v>
      </c>
      <c r="H67" t="n">
        <v>0.92</v>
      </c>
      <c r="I67" t="n">
        <v>18</v>
      </c>
      <c r="J67" t="n">
        <v>332.64</v>
      </c>
      <c r="K67" t="n">
        <v>61.82</v>
      </c>
      <c r="L67" t="n">
        <v>17.25</v>
      </c>
      <c r="M67" t="n">
        <v>16</v>
      </c>
      <c r="N67" t="n">
        <v>103.57</v>
      </c>
      <c r="O67" t="n">
        <v>41260.35</v>
      </c>
      <c r="P67" t="n">
        <v>407.73</v>
      </c>
      <c r="Q67" t="n">
        <v>1397.2</v>
      </c>
      <c r="R67" t="n">
        <v>88.41</v>
      </c>
      <c r="S67" t="n">
        <v>66.97</v>
      </c>
      <c r="T67" t="n">
        <v>8118.52</v>
      </c>
      <c r="U67" t="n">
        <v>0.76</v>
      </c>
      <c r="V67" t="n">
        <v>0.85</v>
      </c>
      <c r="W67" t="n">
        <v>5.32</v>
      </c>
      <c r="X67" t="n">
        <v>0.48</v>
      </c>
      <c r="Y67" t="n">
        <v>1</v>
      </c>
      <c r="Z67" t="n">
        <v>10</v>
      </c>
      <c r="AA67" t="n">
        <v>480.8256067182158</v>
      </c>
      <c r="AB67" t="n">
        <v>684.1804222711218</v>
      </c>
      <c r="AC67" t="n">
        <v>620.0903046532824</v>
      </c>
      <c r="AD67" t="n">
        <v>480825.6067182158</v>
      </c>
      <c r="AE67" t="n">
        <v>684180.4222711218</v>
      </c>
      <c r="AF67" t="n">
        <v>4.019533869687897e-06</v>
      </c>
      <c r="AG67" t="n">
        <v>1.19375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3.4878</v>
      </c>
      <c r="E68" t="n">
        <v>28.67</v>
      </c>
      <c r="F68" t="n">
        <v>24.67</v>
      </c>
      <c r="G68" t="n">
        <v>82.25</v>
      </c>
      <c r="H68" t="n">
        <v>0.9399999999999999</v>
      </c>
      <c r="I68" t="n">
        <v>18</v>
      </c>
      <c r="J68" t="n">
        <v>333.24</v>
      </c>
      <c r="K68" t="n">
        <v>61.82</v>
      </c>
      <c r="L68" t="n">
        <v>17.5</v>
      </c>
      <c r="M68" t="n">
        <v>16</v>
      </c>
      <c r="N68" t="n">
        <v>103.92</v>
      </c>
      <c r="O68" t="n">
        <v>41333.46</v>
      </c>
      <c r="P68" t="n">
        <v>408.96</v>
      </c>
      <c r="Q68" t="n">
        <v>1397.17</v>
      </c>
      <c r="R68" t="n">
        <v>89.16</v>
      </c>
      <c r="S68" t="n">
        <v>66.97</v>
      </c>
      <c r="T68" t="n">
        <v>8490.33</v>
      </c>
      <c r="U68" t="n">
        <v>0.75</v>
      </c>
      <c r="V68" t="n">
        <v>0.85</v>
      </c>
      <c r="W68" t="n">
        <v>5.33</v>
      </c>
      <c r="X68" t="n">
        <v>0.51</v>
      </c>
      <c r="Y68" t="n">
        <v>1</v>
      </c>
      <c r="Z68" t="n">
        <v>10</v>
      </c>
      <c r="AA68" t="n">
        <v>482.3039384107429</v>
      </c>
      <c r="AB68" t="n">
        <v>686.2839824549345</v>
      </c>
      <c r="AC68" t="n">
        <v>621.9968153232414</v>
      </c>
      <c r="AD68" t="n">
        <v>482303.938410743</v>
      </c>
      <c r="AE68" t="n">
        <v>686283.9824549345</v>
      </c>
      <c r="AF68" t="n">
        <v>4.016079474818795e-06</v>
      </c>
      <c r="AG68" t="n">
        <v>1.194583333333333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3.4904</v>
      </c>
      <c r="E69" t="n">
        <v>28.65</v>
      </c>
      <c r="F69" t="n">
        <v>24.65</v>
      </c>
      <c r="G69" t="n">
        <v>82.17</v>
      </c>
      <c r="H69" t="n">
        <v>0.95</v>
      </c>
      <c r="I69" t="n">
        <v>18</v>
      </c>
      <c r="J69" t="n">
        <v>333.83</v>
      </c>
      <c r="K69" t="n">
        <v>61.82</v>
      </c>
      <c r="L69" t="n">
        <v>17.75</v>
      </c>
      <c r="M69" t="n">
        <v>16</v>
      </c>
      <c r="N69" t="n">
        <v>104.26</v>
      </c>
      <c r="O69" t="n">
        <v>41406.86</v>
      </c>
      <c r="P69" t="n">
        <v>407.85</v>
      </c>
      <c r="Q69" t="n">
        <v>1397.23</v>
      </c>
      <c r="R69" t="n">
        <v>88.58</v>
      </c>
      <c r="S69" t="n">
        <v>66.97</v>
      </c>
      <c r="T69" t="n">
        <v>8201.450000000001</v>
      </c>
      <c r="U69" t="n">
        <v>0.76</v>
      </c>
      <c r="V69" t="n">
        <v>0.85</v>
      </c>
      <c r="W69" t="n">
        <v>5.32</v>
      </c>
      <c r="X69" t="n">
        <v>0.49</v>
      </c>
      <c r="Y69" t="n">
        <v>1</v>
      </c>
      <c r="Z69" t="n">
        <v>10</v>
      </c>
      <c r="AA69" t="n">
        <v>480.9709615812087</v>
      </c>
      <c r="AB69" t="n">
        <v>684.3872518370853</v>
      </c>
      <c r="AC69" t="n">
        <v>620.277759605799</v>
      </c>
      <c r="AD69" t="n">
        <v>480970.9615812087</v>
      </c>
      <c r="AE69" t="n">
        <v>684387.2518370852</v>
      </c>
      <c r="AF69" t="n">
        <v>4.019073283705351e-06</v>
      </c>
      <c r="AG69" t="n">
        <v>1.19375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3.4914</v>
      </c>
      <c r="E70" t="n">
        <v>28.64</v>
      </c>
      <c r="F70" t="n">
        <v>24.64</v>
      </c>
      <c r="G70" t="n">
        <v>82.15000000000001</v>
      </c>
      <c r="H70" t="n">
        <v>0.96</v>
      </c>
      <c r="I70" t="n">
        <v>18</v>
      </c>
      <c r="J70" t="n">
        <v>334.43</v>
      </c>
      <c r="K70" t="n">
        <v>61.82</v>
      </c>
      <c r="L70" t="n">
        <v>18</v>
      </c>
      <c r="M70" t="n">
        <v>16</v>
      </c>
      <c r="N70" t="n">
        <v>104.61</v>
      </c>
      <c r="O70" t="n">
        <v>41480.31</v>
      </c>
      <c r="P70" t="n">
        <v>406.27</v>
      </c>
      <c r="Q70" t="n">
        <v>1397.22</v>
      </c>
      <c r="R70" t="n">
        <v>88.13</v>
      </c>
      <c r="S70" t="n">
        <v>66.97</v>
      </c>
      <c r="T70" t="n">
        <v>7978.77</v>
      </c>
      <c r="U70" t="n">
        <v>0.76</v>
      </c>
      <c r="V70" t="n">
        <v>0.85</v>
      </c>
      <c r="W70" t="n">
        <v>5.32</v>
      </c>
      <c r="X70" t="n">
        <v>0.48</v>
      </c>
      <c r="Y70" t="n">
        <v>1</v>
      </c>
      <c r="Z70" t="n">
        <v>10</v>
      </c>
      <c r="AA70" t="n">
        <v>479.5611326202808</v>
      </c>
      <c r="AB70" t="n">
        <v>682.3811661371134</v>
      </c>
      <c r="AC70" t="n">
        <v>618.459592566282</v>
      </c>
      <c r="AD70" t="n">
        <v>479561.1326202808</v>
      </c>
      <c r="AE70" t="n">
        <v>682381.1661371134</v>
      </c>
      <c r="AF70" t="n">
        <v>4.020224748661718e-06</v>
      </c>
      <c r="AG70" t="n">
        <v>1.193333333333333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3.5024</v>
      </c>
      <c r="E71" t="n">
        <v>28.55</v>
      </c>
      <c r="F71" t="n">
        <v>24.61</v>
      </c>
      <c r="G71" t="n">
        <v>86.86</v>
      </c>
      <c r="H71" t="n">
        <v>0.97</v>
      </c>
      <c r="I71" t="n">
        <v>17</v>
      </c>
      <c r="J71" t="n">
        <v>335.02</v>
      </c>
      <c r="K71" t="n">
        <v>61.82</v>
      </c>
      <c r="L71" t="n">
        <v>18.25</v>
      </c>
      <c r="M71" t="n">
        <v>15</v>
      </c>
      <c r="N71" t="n">
        <v>104.95</v>
      </c>
      <c r="O71" t="n">
        <v>41553.93</v>
      </c>
      <c r="P71" t="n">
        <v>404.64</v>
      </c>
      <c r="Q71" t="n">
        <v>1397.19</v>
      </c>
      <c r="R71" t="n">
        <v>86.98999999999999</v>
      </c>
      <c r="S71" t="n">
        <v>66.97</v>
      </c>
      <c r="T71" t="n">
        <v>7409.47</v>
      </c>
      <c r="U71" t="n">
        <v>0.77</v>
      </c>
      <c r="V71" t="n">
        <v>0.86</v>
      </c>
      <c r="W71" t="n">
        <v>5.32</v>
      </c>
      <c r="X71" t="n">
        <v>0.45</v>
      </c>
      <c r="Y71" t="n">
        <v>1</v>
      </c>
      <c r="Z71" t="n">
        <v>10</v>
      </c>
      <c r="AA71" t="n">
        <v>476.6278309708411</v>
      </c>
      <c r="AB71" t="n">
        <v>678.2072878471029</v>
      </c>
      <c r="AC71" t="n">
        <v>614.676699375847</v>
      </c>
      <c r="AD71" t="n">
        <v>476627.8309708411</v>
      </c>
      <c r="AE71" t="n">
        <v>678207.2878471029</v>
      </c>
      <c r="AF71" t="n">
        <v>4.032890863181761e-06</v>
      </c>
      <c r="AG71" t="n">
        <v>1.189583333333333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3.5028</v>
      </c>
      <c r="E72" t="n">
        <v>28.55</v>
      </c>
      <c r="F72" t="n">
        <v>24.61</v>
      </c>
      <c r="G72" t="n">
        <v>86.84999999999999</v>
      </c>
      <c r="H72" t="n">
        <v>0.98</v>
      </c>
      <c r="I72" t="n">
        <v>17</v>
      </c>
      <c r="J72" t="n">
        <v>335.62</v>
      </c>
      <c r="K72" t="n">
        <v>61.82</v>
      </c>
      <c r="L72" t="n">
        <v>18.5</v>
      </c>
      <c r="M72" t="n">
        <v>15</v>
      </c>
      <c r="N72" t="n">
        <v>105.3</v>
      </c>
      <c r="O72" t="n">
        <v>41627.72</v>
      </c>
      <c r="P72" t="n">
        <v>404.71</v>
      </c>
      <c r="Q72" t="n">
        <v>1397.21</v>
      </c>
      <c r="R72" t="n">
        <v>87.03</v>
      </c>
      <c r="S72" t="n">
        <v>66.97</v>
      </c>
      <c r="T72" t="n">
        <v>7431.98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476.6283497676487</v>
      </c>
      <c r="AB72" t="n">
        <v>678.2080260578264</v>
      </c>
      <c r="AC72" t="n">
        <v>614.6773684352025</v>
      </c>
      <c r="AD72" t="n">
        <v>476628.3497676487</v>
      </c>
      <c r="AE72" t="n">
        <v>678208.0260578264</v>
      </c>
      <c r="AF72" t="n">
        <v>4.033351449164307e-06</v>
      </c>
      <c r="AG72" t="n">
        <v>1.189583333333333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3.5017</v>
      </c>
      <c r="E73" t="n">
        <v>28.56</v>
      </c>
      <c r="F73" t="n">
        <v>24.62</v>
      </c>
      <c r="G73" t="n">
        <v>86.88</v>
      </c>
      <c r="H73" t="n">
        <v>0.99</v>
      </c>
      <c r="I73" t="n">
        <v>17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404.41</v>
      </c>
      <c r="Q73" t="n">
        <v>1397.2</v>
      </c>
      <c r="R73" t="n">
        <v>87.34999999999999</v>
      </c>
      <c r="S73" t="n">
        <v>66.97</v>
      </c>
      <c r="T73" t="n">
        <v>7593.66</v>
      </c>
      <c r="U73" t="n">
        <v>0.77</v>
      </c>
      <c r="V73" t="n">
        <v>0.85</v>
      </c>
      <c r="W73" t="n">
        <v>5.32</v>
      </c>
      <c r="X73" t="n">
        <v>0.45</v>
      </c>
      <c r="Y73" t="n">
        <v>1</v>
      </c>
      <c r="Z73" t="n">
        <v>10</v>
      </c>
      <c r="AA73" t="n">
        <v>476.6119895978139</v>
      </c>
      <c r="AB73" t="n">
        <v>678.1847467071645</v>
      </c>
      <c r="AC73" t="n">
        <v>614.656269761265</v>
      </c>
      <c r="AD73" t="n">
        <v>476611.9895978139</v>
      </c>
      <c r="AE73" t="n">
        <v>678184.7467071646</v>
      </c>
      <c r="AF73" t="n">
        <v>4.032084837712304e-06</v>
      </c>
      <c r="AG73" t="n">
        <v>1.19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3.5001</v>
      </c>
      <c r="E74" t="n">
        <v>28.57</v>
      </c>
      <c r="F74" t="n">
        <v>24.63</v>
      </c>
      <c r="G74" t="n">
        <v>86.93000000000001</v>
      </c>
      <c r="H74" t="n">
        <v>1.01</v>
      </c>
      <c r="I74" t="n">
        <v>17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403.33</v>
      </c>
      <c r="Q74" t="n">
        <v>1397.2</v>
      </c>
      <c r="R74" t="n">
        <v>87.5</v>
      </c>
      <c r="S74" t="n">
        <v>66.97</v>
      </c>
      <c r="T74" t="n">
        <v>7666.16</v>
      </c>
      <c r="U74" t="n">
        <v>0.77</v>
      </c>
      <c r="V74" t="n">
        <v>0.85</v>
      </c>
      <c r="W74" t="n">
        <v>5.33</v>
      </c>
      <c r="X74" t="n">
        <v>0.46</v>
      </c>
      <c r="Y74" t="n">
        <v>1</v>
      </c>
      <c r="Z74" t="n">
        <v>10</v>
      </c>
      <c r="AA74" t="n">
        <v>476.0664875617824</v>
      </c>
      <c r="AB74" t="n">
        <v>677.4085363553299</v>
      </c>
      <c r="AC74" t="n">
        <v>613.9527703656722</v>
      </c>
      <c r="AD74" t="n">
        <v>476066.4875617824</v>
      </c>
      <c r="AE74" t="n">
        <v>677408.5363553299</v>
      </c>
      <c r="AF74" t="n">
        <v>4.030242493782115e-06</v>
      </c>
      <c r="AG74" t="n">
        <v>1.190416666666667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3.5113</v>
      </c>
      <c r="E75" t="n">
        <v>28.48</v>
      </c>
      <c r="F75" t="n">
        <v>24.59</v>
      </c>
      <c r="G75" t="n">
        <v>92.23</v>
      </c>
      <c r="H75" t="n">
        <v>1.02</v>
      </c>
      <c r="I75" t="n">
        <v>16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401.84</v>
      </c>
      <c r="Q75" t="n">
        <v>1397.2</v>
      </c>
      <c r="R75" t="n">
        <v>86.59999999999999</v>
      </c>
      <c r="S75" t="n">
        <v>66.97</v>
      </c>
      <c r="T75" t="n">
        <v>7221.3</v>
      </c>
      <c r="U75" t="n">
        <v>0.77</v>
      </c>
      <c r="V75" t="n">
        <v>0.86</v>
      </c>
      <c r="W75" t="n">
        <v>5.32</v>
      </c>
      <c r="X75" t="n">
        <v>0.43</v>
      </c>
      <c r="Y75" t="n">
        <v>1</v>
      </c>
      <c r="Z75" t="n">
        <v>10</v>
      </c>
      <c r="AA75" t="n">
        <v>473.1690002270409</v>
      </c>
      <c r="AB75" t="n">
        <v>673.2856192716513</v>
      </c>
      <c r="AC75" t="n">
        <v>610.216064626575</v>
      </c>
      <c r="AD75" t="n">
        <v>473169.0002270409</v>
      </c>
      <c r="AE75" t="n">
        <v>673285.6192716513</v>
      </c>
      <c r="AF75" t="n">
        <v>4.043138901293432e-06</v>
      </c>
      <c r="AG75" t="n">
        <v>1.186666666666667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3.5098</v>
      </c>
      <c r="E76" t="n">
        <v>28.49</v>
      </c>
      <c r="F76" t="n">
        <v>24.61</v>
      </c>
      <c r="G76" t="n">
        <v>92.27</v>
      </c>
      <c r="H76" t="n">
        <v>1.03</v>
      </c>
      <c r="I76" t="n">
        <v>16</v>
      </c>
      <c r="J76" t="n">
        <v>338.03</v>
      </c>
      <c r="K76" t="n">
        <v>61.82</v>
      </c>
      <c r="L76" t="n">
        <v>19.5</v>
      </c>
      <c r="M76" t="n">
        <v>14</v>
      </c>
      <c r="N76" t="n">
        <v>106.71</v>
      </c>
      <c r="O76" t="n">
        <v>41924.62</v>
      </c>
      <c r="P76" t="n">
        <v>402.79</v>
      </c>
      <c r="Q76" t="n">
        <v>1397.2</v>
      </c>
      <c r="R76" t="n">
        <v>86.93000000000001</v>
      </c>
      <c r="S76" t="n">
        <v>66.97</v>
      </c>
      <c r="T76" t="n">
        <v>7386.46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474.2178302885329</v>
      </c>
      <c r="AB76" t="n">
        <v>674.7780293769699</v>
      </c>
      <c r="AC76" t="n">
        <v>611.5686742698073</v>
      </c>
      <c r="AD76" t="n">
        <v>474217.8302885329</v>
      </c>
      <c r="AE76" t="n">
        <v>674778.0293769699</v>
      </c>
      <c r="AF76" t="n">
        <v>4.041411703858881e-06</v>
      </c>
      <c r="AG76" t="n">
        <v>1.187083333333333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3.51</v>
      </c>
      <c r="E77" t="n">
        <v>28.49</v>
      </c>
      <c r="F77" t="n">
        <v>24.6</v>
      </c>
      <c r="G77" t="n">
        <v>92.26000000000001</v>
      </c>
      <c r="H77" t="n">
        <v>1.04</v>
      </c>
      <c r="I77" t="n">
        <v>16</v>
      </c>
      <c r="J77" t="n">
        <v>338.63</v>
      </c>
      <c r="K77" t="n">
        <v>61.82</v>
      </c>
      <c r="L77" t="n">
        <v>19.75</v>
      </c>
      <c r="M77" t="n">
        <v>14</v>
      </c>
      <c r="N77" t="n">
        <v>107.06</v>
      </c>
      <c r="O77" t="n">
        <v>41999.28</v>
      </c>
      <c r="P77" t="n">
        <v>402.14</v>
      </c>
      <c r="Q77" t="n">
        <v>1397.25</v>
      </c>
      <c r="R77" t="n">
        <v>86.90000000000001</v>
      </c>
      <c r="S77" t="n">
        <v>66.97</v>
      </c>
      <c r="T77" t="n">
        <v>7374.05</v>
      </c>
      <c r="U77" t="n">
        <v>0.77</v>
      </c>
      <c r="V77" t="n">
        <v>0.86</v>
      </c>
      <c r="W77" t="n">
        <v>5.32</v>
      </c>
      <c r="X77" t="n">
        <v>0.44</v>
      </c>
      <c r="Y77" t="n">
        <v>1</v>
      </c>
      <c r="Z77" t="n">
        <v>10</v>
      </c>
      <c r="AA77" t="n">
        <v>473.6343869512455</v>
      </c>
      <c r="AB77" t="n">
        <v>673.9478312691755</v>
      </c>
      <c r="AC77" t="n">
        <v>610.8162443831468</v>
      </c>
      <c r="AD77" t="n">
        <v>473634.3869512455</v>
      </c>
      <c r="AE77" t="n">
        <v>673947.8312691755</v>
      </c>
      <c r="AF77" t="n">
        <v>4.041641996850154e-06</v>
      </c>
      <c r="AG77" t="n">
        <v>1.187083333333333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3.5094</v>
      </c>
      <c r="E78" t="n">
        <v>28.5</v>
      </c>
      <c r="F78" t="n">
        <v>24.61</v>
      </c>
      <c r="G78" t="n">
        <v>92.28</v>
      </c>
      <c r="H78" t="n">
        <v>1.05</v>
      </c>
      <c r="I78" t="n">
        <v>16</v>
      </c>
      <c r="J78" t="n">
        <v>339.24</v>
      </c>
      <c r="K78" t="n">
        <v>61.82</v>
      </c>
      <c r="L78" t="n">
        <v>20</v>
      </c>
      <c r="M78" t="n">
        <v>14</v>
      </c>
      <c r="N78" t="n">
        <v>107.42</v>
      </c>
      <c r="O78" t="n">
        <v>42074.12</v>
      </c>
      <c r="P78" t="n">
        <v>401.86</v>
      </c>
      <c r="Q78" t="n">
        <v>1397.17</v>
      </c>
      <c r="R78" t="n">
        <v>87.18000000000001</v>
      </c>
      <c r="S78" t="n">
        <v>66.97</v>
      </c>
      <c r="T78" t="n">
        <v>7509.33</v>
      </c>
      <c r="U78" t="n">
        <v>0.77</v>
      </c>
      <c r="V78" t="n">
        <v>0.86</v>
      </c>
      <c r="W78" t="n">
        <v>5.32</v>
      </c>
      <c r="X78" t="n">
        <v>0.44</v>
      </c>
      <c r="Y78" t="n">
        <v>1</v>
      </c>
      <c r="Z78" t="n">
        <v>10</v>
      </c>
      <c r="AA78" t="n">
        <v>473.5668366328707</v>
      </c>
      <c r="AB78" t="n">
        <v>673.8517120011821</v>
      </c>
      <c r="AC78" t="n">
        <v>610.7291290196653</v>
      </c>
      <c r="AD78" t="n">
        <v>473566.8366328707</v>
      </c>
      <c r="AE78" t="n">
        <v>673851.7120011821</v>
      </c>
      <c r="AF78" t="n">
        <v>4.040951117876333e-06</v>
      </c>
      <c r="AG78" t="n">
        <v>1.1875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3.5103</v>
      </c>
      <c r="E79" t="n">
        <v>28.49</v>
      </c>
      <c r="F79" t="n">
        <v>24.6</v>
      </c>
      <c r="G79" t="n">
        <v>92.26000000000001</v>
      </c>
      <c r="H79" t="n">
        <v>1.06</v>
      </c>
      <c r="I79" t="n">
        <v>16</v>
      </c>
      <c r="J79" t="n">
        <v>339.85</v>
      </c>
      <c r="K79" t="n">
        <v>61.82</v>
      </c>
      <c r="L79" t="n">
        <v>20.25</v>
      </c>
      <c r="M79" t="n">
        <v>14</v>
      </c>
      <c r="N79" t="n">
        <v>107.78</v>
      </c>
      <c r="O79" t="n">
        <v>42149.15</v>
      </c>
      <c r="P79" t="n">
        <v>400.84</v>
      </c>
      <c r="Q79" t="n">
        <v>1397.23</v>
      </c>
      <c r="R79" t="n">
        <v>86.90000000000001</v>
      </c>
      <c r="S79" t="n">
        <v>66.97</v>
      </c>
      <c r="T79" t="n">
        <v>7369.31</v>
      </c>
      <c r="U79" t="n">
        <v>0.77</v>
      </c>
      <c r="V79" t="n">
        <v>0.86</v>
      </c>
      <c r="W79" t="n">
        <v>5.32</v>
      </c>
      <c r="X79" t="n">
        <v>0.44</v>
      </c>
      <c r="Y79" t="n">
        <v>1</v>
      </c>
      <c r="Z79" t="n">
        <v>10</v>
      </c>
      <c r="AA79" t="n">
        <v>472.6058819756922</v>
      </c>
      <c r="AB79" t="n">
        <v>672.4843423063376</v>
      </c>
      <c r="AC79" t="n">
        <v>609.4898467148088</v>
      </c>
      <c r="AD79" t="n">
        <v>472605.8819756922</v>
      </c>
      <c r="AE79" t="n">
        <v>672484.3423063376</v>
      </c>
      <c r="AF79" t="n">
        <v>4.041987436337065e-06</v>
      </c>
      <c r="AG79" t="n">
        <v>1.187083333333333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3.5217</v>
      </c>
      <c r="E80" t="n">
        <v>28.4</v>
      </c>
      <c r="F80" t="n">
        <v>24.57</v>
      </c>
      <c r="G80" t="n">
        <v>98.26000000000001</v>
      </c>
      <c r="H80" t="n">
        <v>1.07</v>
      </c>
      <c r="I80" t="n">
        <v>15</v>
      </c>
      <c r="J80" t="n">
        <v>340.46</v>
      </c>
      <c r="K80" t="n">
        <v>61.82</v>
      </c>
      <c r="L80" t="n">
        <v>20.5</v>
      </c>
      <c r="M80" t="n">
        <v>13</v>
      </c>
      <c r="N80" t="n">
        <v>108.14</v>
      </c>
      <c r="O80" t="n">
        <v>42224.35</v>
      </c>
      <c r="P80" t="n">
        <v>399.51</v>
      </c>
      <c r="Q80" t="n">
        <v>1397.24</v>
      </c>
      <c r="R80" t="n">
        <v>85.52</v>
      </c>
      <c r="S80" t="n">
        <v>66.97</v>
      </c>
      <c r="T80" t="n">
        <v>6687.04</v>
      </c>
      <c r="U80" t="n">
        <v>0.78</v>
      </c>
      <c r="V80" t="n">
        <v>0.86</v>
      </c>
      <c r="W80" t="n">
        <v>5.32</v>
      </c>
      <c r="X80" t="n">
        <v>0.4</v>
      </c>
      <c r="Y80" t="n">
        <v>1</v>
      </c>
      <c r="Z80" t="n">
        <v>10</v>
      </c>
      <c r="AA80" t="n">
        <v>469.8853767675429</v>
      </c>
      <c r="AB80" t="n">
        <v>668.6132581209372</v>
      </c>
      <c r="AC80" t="n">
        <v>605.9813836051871</v>
      </c>
      <c r="AD80" t="n">
        <v>469885.3767675429</v>
      </c>
      <c r="AE80" t="n">
        <v>668613.2581209372</v>
      </c>
      <c r="AF80" t="n">
        <v>4.055114136839654e-06</v>
      </c>
      <c r="AG80" t="n">
        <v>1.183333333333333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3.523</v>
      </c>
      <c r="E81" t="n">
        <v>28.39</v>
      </c>
      <c r="F81" t="n">
        <v>24.55</v>
      </c>
      <c r="G81" t="n">
        <v>98.22</v>
      </c>
      <c r="H81" t="n">
        <v>1.08</v>
      </c>
      <c r="I81" t="n">
        <v>15</v>
      </c>
      <c r="J81" t="n">
        <v>341.07</v>
      </c>
      <c r="K81" t="n">
        <v>61.82</v>
      </c>
      <c r="L81" t="n">
        <v>20.75</v>
      </c>
      <c r="M81" t="n">
        <v>13</v>
      </c>
      <c r="N81" t="n">
        <v>108.5</v>
      </c>
      <c r="O81" t="n">
        <v>42299.74</v>
      </c>
      <c r="P81" t="n">
        <v>399.02</v>
      </c>
      <c r="Q81" t="n">
        <v>1397.19</v>
      </c>
      <c r="R81" t="n">
        <v>85.20999999999999</v>
      </c>
      <c r="S81" t="n">
        <v>66.97</v>
      </c>
      <c r="T81" t="n">
        <v>6533.74</v>
      </c>
      <c r="U81" t="n">
        <v>0.79</v>
      </c>
      <c r="V81" t="n">
        <v>0.86</v>
      </c>
      <c r="W81" t="n">
        <v>5.32</v>
      </c>
      <c r="X81" t="n">
        <v>0.39</v>
      </c>
      <c r="Y81" t="n">
        <v>1</v>
      </c>
      <c r="Z81" t="n">
        <v>10</v>
      </c>
      <c r="AA81" t="n">
        <v>469.2165049446325</v>
      </c>
      <c r="AB81" t="n">
        <v>667.6615013928223</v>
      </c>
      <c r="AC81" t="n">
        <v>605.1187820160719</v>
      </c>
      <c r="AD81" t="n">
        <v>469216.5049446325</v>
      </c>
      <c r="AE81" t="n">
        <v>667661.5013928222</v>
      </c>
      <c r="AF81" t="n">
        <v>4.056611041282933e-06</v>
      </c>
      <c r="AG81" t="n">
        <v>1.182916666666667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3.5215</v>
      </c>
      <c r="E82" t="n">
        <v>28.4</v>
      </c>
      <c r="F82" t="n">
        <v>24.57</v>
      </c>
      <c r="G82" t="n">
        <v>98.27</v>
      </c>
      <c r="H82" t="n">
        <v>1.1</v>
      </c>
      <c r="I82" t="n">
        <v>15</v>
      </c>
      <c r="J82" t="n">
        <v>341.68</v>
      </c>
      <c r="K82" t="n">
        <v>61.82</v>
      </c>
      <c r="L82" t="n">
        <v>21</v>
      </c>
      <c r="M82" t="n">
        <v>13</v>
      </c>
      <c r="N82" t="n">
        <v>108.86</v>
      </c>
      <c r="O82" t="n">
        <v>42375.31</v>
      </c>
      <c r="P82" t="n">
        <v>398.67</v>
      </c>
      <c r="Q82" t="n">
        <v>1397.17</v>
      </c>
      <c r="R82" t="n">
        <v>85.73</v>
      </c>
      <c r="S82" t="n">
        <v>66.97</v>
      </c>
      <c r="T82" t="n">
        <v>6792.34</v>
      </c>
      <c r="U82" t="n">
        <v>0.78</v>
      </c>
      <c r="V82" t="n">
        <v>0.86</v>
      </c>
      <c r="W82" t="n">
        <v>5.32</v>
      </c>
      <c r="X82" t="n">
        <v>0.4</v>
      </c>
      <c r="Y82" t="n">
        <v>1</v>
      </c>
      <c r="Z82" t="n">
        <v>10</v>
      </c>
      <c r="AA82" t="n">
        <v>469.2741455852007</v>
      </c>
      <c r="AB82" t="n">
        <v>667.7435198986022</v>
      </c>
      <c r="AC82" t="n">
        <v>605.193117496277</v>
      </c>
      <c r="AD82" t="n">
        <v>469274.1455852007</v>
      </c>
      <c r="AE82" t="n">
        <v>667743.5198986023</v>
      </c>
      <c r="AF82" t="n">
        <v>4.054883843848381e-06</v>
      </c>
      <c r="AG82" t="n">
        <v>1.183333333333333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3.5196</v>
      </c>
      <c r="E83" t="n">
        <v>28.41</v>
      </c>
      <c r="F83" t="n">
        <v>24.58</v>
      </c>
      <c r="G83" t="n">
        <v>98.33</v>
      </c>
      <c r="H83" t="n">
        <v>1.11</v>
      </c>
      <c r="I83" t="n">
        <v>15</v>
      </c>
      <c r="J83" t="n">
        <v>342.3</v>
      </c>
      <c r="K83" t="n">
        <v>61.82</v>
      </c>
      <c r="L83" t="n">
        <v>21.25</v>
      </c>
      <c r="M83" t="n">
        <v>13</v>
      </c>
      <c r="N83" t="n">
        <v>109.23</v>
      </c>
      <c r="O83" t="n">
        <v>42451.07</v>
      </c>
      <c r="P83" t="n">
        <v>397.83</v>
      </c>
      <c r="Q83" t="n">
        <v>1397.2</v>
      </c>
      <c r="R83" t="n">
        <v>86.02</v>
      </c>
      <c r="S83" t="n">
        <v>66.97</v>
      </c>
      <c r="T83" t="n">
        <v>6934.69</v>
      </c>
      <c r="U83" t="n">
        <v>0.78</v>
      </c>
      <c r="V83" t="n">
        <v>0.86</v>
      </c>
      <c r="W83" t="n">
        <v>5.32</v>
      </c>
      <c r="X83" t="n">
        <v>0.42</v>
      </c>
      <c r="Y83" t="n">
        <v>1</v>
      </c>
      <c r="Z83" t="n">
        <v>10</v>
      </c>
      <c r="AA83" t="n">
        <v>468.9493589777573</v>
      </c>
      <c r="AB83" t="n">
        <v>667.2813718034846</v>
      </c>
      <c r="AC83" t="n">
        <v>604.774260797418</v>
      </c>
      <c r="AD83" t="n">
        <v>468949.3589777573</v>
      </c>
      <c r="AE83" t="n">
        <v>667281.3718034846</v>
      </c>
      <c r="AF83" t="n">
        <v>4.052696060431283e-06</v>
      </c>
      <c r="AG83" t="n">
        <v>1.18375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3.5223</v>
      </c>
      <c r="E84" t="n">
        <v>28.39</v>
      </c>
      <c r="F84" t="n">
        <v>24.56</v>
      </c>
      <c r="G84" t="n">
        <v>98.23999999999999</v>
      </c>
      <c r="H84" t="n">
        <v>1.12</v>
      </c>
      <c r="I84" t="n">
        <v>15</v>
      </c>
      <c r="J84" t="n">
        <v>342.91</v>
      </c>
      <c r="K84" t="n">
        <v>61.82</v>
      </c>
      <c r="L84" t="n">
        <v>21.5</v>
      </c>
      <c r="M84" t="n">
        <v>13</v>
      </c>
      <c r="N84" t="n">
        <v>109.59</v>
      </c>
      <c r="O84" t="n">
        <v>42527.02</v>
      </c>
      <c r="P84" t="n">
        <v>395.35</v>
      </c>
      <c r="Q84" t="n">
        <v>1397.17</v>
      </c>
      <c r="R84" t="n">
        <v>85.41</v>
      </c>
      <c r="S84" t="n">
        <v>66.97</v>
      </c>
      <c r="T84" t="n">
        <v>6630.35</v>
      </c>
      <c r="U84" t="n">
        <v>0.78</v>
      </c>
      <c r="V84" t="n">
        <v>0.86</v>
      </c>
      <c r="W84" t="n">
        <v>5.32</v>
      </c>
      <c r="X84" t="n">
        <v>0.4</v>
      </c>
      <c r="Y84" t="n">
        <v>1</v>
      </c>
      <c r="Z84" t="n">
        <v>10</v>
      </c>
      <c r="AA84" t="n">
        <v>466.5863126197799</v>
      </c>
      <c r="AB84" t="n">
        <v>663.9189259760213</v>
      </c>
      <c r="AC84" t="n">
        <v>601.7267897069552</v>
      </c>
      <c r="AD84" t="n">
        <v>466586.3126197799</v>
      </c>
      <c r="AE84" t="n">
        <v>663918.9259760213</v>
      </c>
      <c r="AF84" t="n">
        <v>4.055805015813475e-06</v>
      </c>
      <c r="AG84" t="n">
        <v>1.182916666666667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3.5318</v>
      </c>
      <c r="E85" t="n">
        <v>28.31</v>
      </c>
      <c r="F85" t="n">
        <v>24.54</v>
      </c>
      <c r="G85" t="n">
        <v>105.17</v>
      </c>
      <c r="H85" t="n">
        <v>1.13</v>
      </c>
      <c r="I85" t="n">
        <v>14</v>
      </c>
      <c r="J85" t="n">
        <v>343.53</v>
      </c>
      <c r="K85" t="n">
        <v>61.82</v>
      </c>
      <c r="L85" t="n">
        <v>21.75</v>
      </c>
      <c r="M85" t="n">
        <v>12</v>
      </c>
      <c r="N85" t="n">
        <v>109.96</v>
      </c>
      <c r="O85" t="n">
        <v>42603.15</v>
      </c>
      <c r="P85" t="n">
        <v>394.15</v>
      </c>
      <c r="Q85" t="n">
        <v>1397.2</v>
      </c>
      <c r="R85" t="n">
        <v>84.64</v>
      </c>
      <c r="S85" t="n">
        <v>66.97</v>
      </c>
      <c r="T85" t="n">
        <v>6251.28</v>
      </c>
      <c r="U85" t="n">
        <v>0.79</v>
      </c>
      <c r="V85" t="n">
        <v>0.86</v>
      </c>
      <c r="W85" t="n">
        <v>5.32</v>
      </c>
      <c r="X85" t="n">
        <v>0.37</v>
      </c>
      <c r="Y85" t="n">
        <v>1</v>
      </c>
      <c r="Z85" t="n">
        <v>10</v>
      </c>
      <c r="AA85" t="n">
        <v>464.3012724098876</v>
      </c>
      <c r="AB85" t="n">
        <v>660.6674773138315</v>
      </c>
      <c r="AC85" t="n">
        <v>598.7799182007388</v>
      </c>
      <c r="AD85" t="n">
        <v>464301.2724098876</v>
      </c>
      <c r="AE85" t="n">
        <v>660667.4773138314</v>
      </c>
      <c r="AF85" t="n">
        <v>4.066743932898967e-06</v>
      </c>
      <c r="AG85" t="n">
        <v>1.179583333333333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3.5333</v>
      </c>
      <c r="E86" t="n">
        <v>28.3</v>
      </c>
      <c r="F86" t="n">
        <v>24.53</v>
      </c>
      <c r="G86" t="n">
        <v>105.12</v>
      </c>
      <c r="H86" t="n">
        <v>1.14</v>
      </c>
      <c r="I86" t="n">
        <v>14</v>
      </c>
      <c r="J86" t="n">
        <v>344.15</v>
      </c>
      <c r="K86" t="n">
        <v>61.82</v>
      </c>
      <c r="L86" t="n">
        <v>22</v>
      </c>
      <c r="M86" t="n">
        <v>12</v>
      </c>
      <c r="N86" t="n">
        <v>110.33</v>
      </c>
      <c r="O86" t="n">
        <v>42679.6</v>
      </c>
      <c r="P86" t="n">
        <v>394.23</v>
      </c>
      <c r="Q86" t="n">
        <v>1397.2</v>
      </c>
      <c r="R86" t="n">
        <v>84.18000000000001</v>
      </c>
      <c r="S86" t="n">
        <v>66.97</v>
      </c>
      <c r="T86" t="n">
        <v>6021.69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464.1039195045987</v>
      </c>
      <c r="AB86" t="n">
        <v>660.3866582555484</v>
      </c>
      <c r="AC86" t="n">
        <v>598.5254046693151</v>
      </c>
      <c r="AD86" t="n">
        <v>464103.9195045987</v>
      </c>
      <c r="AE86" t="n">
        <v>660386.6582555483</v>
      </c>
      <c r="AF86" t="n">
        <v>4.068471130333519e-06</v>
      </c>
      <c r="AG86" t="n">
        <v>1.179166666666667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3.5334</v>
      </c>
      <c r="E87" t="n">
        <v>28.3</v>
      </c>
      <c r="F87" t="n">
        <v>24.53</v>
      </c>
      <c r="G87" t="n">
        <v>105.11</v>
      </c>
      <c r="H87" t="n">
        <v>1.15</v>
      </c>
      <c r="I87" t="n">
        <v>14</v>
      </c>
      <c r="J87" t="n">
        <v>344.77</v>
      </c>
      <c r="K87" t="n">
        <v>61.82</v>
      </c>
      <c r="L87" t="n">
        <v>22.25</v>
      </c>
      <c r="M87" t="n">
        <v>12</v>
      </c>
      <c r="N87" t="n">
        <v>110.7</v>
      </c>
      <c r="O87" t="n">
        <v>42756.12</v>
      </c>
      <c r="P87" t="n">
        <v>394.14</v>
      </c>
      <c r="Q87" t="n">
        <v>1397.17</v>
      </c>
      <c r="R87" t="n">
        <v>84.25</v>
      </c>
      <c r="S87" t="n">
        <v>66.97</v>
      </c>
      <c r="T87" t="n">
        <v>6054.45</v>
      </c>
      <c r="U87" t="n">
        <v>0.79</v>
      </c>
      <c r="V87" t="n">
        <v>0.86</v>
      </c>
      <c r="W87" t="n">
        <v>5.32</v>
      </c>
      <c r="X87" t="n">
        <v>0.36</v>
      </c>
      <c r="Y87" t="n">
        <v>1</v>
      </c>
      <c r="Z87" t="n">
        <v>10</v>
      </c>
      <c r="AA87" t="n">
        <v>464.0231351111003</v>
      </c>
      <c r="AB87" t="n">
        <v>660.2717078459104</v>
      </c>
      <c r="AC87" t="n">
        <v>598.4212221580766</v>
      </c>
      <c r="AD87" t="n">
        <v>464023.1351111003</v>
      </c>
      <c r="AE87" t="n">
        <v>660271.7078459105</v>
      </c>
      <c r="AF87" t="n">
        <v>4.068586276829155e-06</v>
      </c>
      <c r="AG87" t="n">
        <v>1.179166666666667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3.5333</v>
      </c>
      <c r="E88" t="n">
        <v>28.3</v>
      </c>
      <c r="F88" t="n">
        <v>24.53</v>
      </c>
      <c r="G88" t="n">
        <v>105.12</v>
      </c>
      <c r="H88" t="n">
        <v>1.16</v>
      </c>
      <c r="I88" t="n">
        <v>14</v>
      </c>
      <c r="J88" t="n">
        <v>345.39</v>
      </c>
      <c r="K88" t="n">
        <v>61.82</v>
      </c>
      <c r="L88" t="n">
        <v>22.5</v>
      </c>
      <c r="M88" t="n">
        <v>12</v>
      </c>
      <c r="N88" t="n">
        <v>111.07</v>
      </c>
      <c r="O88" t="n">
        <v>42832.82</v>
      </c>
      <c r="P88" t="n">
        <v>392.69</v>
      </c>
      <c r="Q88" t="n">
        <v>1397.19</v>
      </c>
      <c r="R88" t="n">
        <v>84.54000000000001</v>
      </c>
      <c r="S88" t="n">
        <v>66.97</v>
      </c>
      <c r="T88" t="n">
        <v>6202.78</v>
      </c>
      <c r="U88" t="n">
        <v>0.79</v>
      </c>
      <c r="V88" t="n">
        <v>0.86</v>
      </c>
      <c r="W88" t="n">
        <v>5.31</v>
      </c>
      <c r="X88" t="n">
        <v>0.36</v>
      </c>
      <c r="Y88" t="n">
        <v>1</v>
      </c>
      <c r="Z88" t="n">
        <v>10</v>
      </c>
      <c r="AA88" t="n">
        <v>462.9397277719088</v>
      </c>
      <c r="AB88" t="n">
        <v>658.7300967493657</v>
      </c>
      <c r="AC88" t="n">
        <v>597.0240203917061</v>
      </c>
      <c r="AD88" t="n">
        <v>462939.7277719089</v>
      </c>
      <c r="AE88" t="n">
        <v>658730.0967493657</v>
      </c>
      <c r="AF88" t="n">
        <v>4.068471130333519e-06</v>
      </c>
      <c r="AG88" t="n">
        <v>1.179166666666667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3.5326</v>
      </c>
      <c r="E89" t="n">
        <v>28.31</v>
      </c>
      <c r="F89" t="n">
        <v>24.53</v>
      </c>
      <c r="G89" t="n">
        <v>105.14</v>
      </c>
      <c r="H89" t="n">
        <v>1.17</v>
      </c>
      <c r="I89" t="n">
        <v>14</v>
      </c>
      <c r="J89" t="n">
        <v>346.02</v>
      </c>
      <c r="K89" t="n">
        <v>61.82</v>
      </c>
      <c r="L89" t="n">
        <v>22.75</v>
      </c>
      <c r="M89" t="n">
        <v>12</v>
      </c>
      <c r="N89" t="n">
        <v>111.45</v>
      </c>
      <c r="O89" t="n">
        <v>42909.73</v>
      </c>
      <c r="P89" t="n">
        <v>391.58</v>
      </c>
      <c r="Q89" t="n">
        <v>1397.21</v>
      </c>
      <c r="R89" t="n">
        <v>84.41</v>
      </c>
      <c r="S89" t="n">
        <v>66.97</v>
      </c>
      <c r="T89" t="n">
        <v>6134.62</v>
      </c>
      <c r="U89" t="n">
        <v>0.79</v>
      </c>
      <c r="V89" t="n">
        <v>0.86</v>
      </c>
      <c r="W89" t="n">
        <v>5.32</v>
      </c>
      <c r="X89" t="n">
        <v>0.37</v>
      </c>
      <c r="Y89" t="n">
        <v>1</v>
      </c>
      <c r="Z89" t="n">
        <v>10</v>
      </c>
      <c r="AA89" t="n">
        <v>462.1938262967241</v>
      </c>
      <c r="AB89" t="n">
        <v>657.6687323396212</v>
      </c>
      <c r="AC89" t="n">
        <v>596.0620785430898</v>
      </c>
      <c r="AD89" t="n">
        <v>462193.8262967241</v>
      </c>
      <c r="AE89" t="n">
        <v>657668.7323396212</v>
      </c>
      <c r="AF89" t="n">
        <v>4.067665104864061e-06</v>
      </c>
      <c r="AG89" t="n">
        <v>1.179583333333333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3.5311</v>
      </c>
      <c r="E90" t="n">
        <v>28.32</v>
      </c>
      <c r="F90" t="n">
        <v>24.55</v>
      </c>
      <c r="G90" t="n">
        <v>105.19</v>
      </c>
      <c r="H90" t="n">
        <v>1.18</v>
      </c>
      <c r="I90" t="n">
        <v>14</v>
      </c>
      <c r="J90" t="n">
        <v>346.64</v>
      </c>
      <c r="K90" t="n">
        <v>61.82</v>
      </c>
      <c r="L90" t="n">
        <v>23</v>
      </c>
      <c r="M90" t="n">
        <v>12</v>
      </c>
      <c r="N90" t="n">
        <v>111.82</v>
      </c>
      <c r="O90" t="n">
        <v>42986.83</v>
      </c>
      <c r="P90" t="n">
        <v>389.09</v>
      </c>
      <c r="Q90" t="n">
        <v>1397.17</v>
      </c>
      <c r="R90" t="n">
        <v>84.86</v>
      </c>
      <c r="S90" t="n">
        <v>66.97</v>
      </c>
      <c r="T90" t="n">
        <v>6363.26</v>
      </c>
      <c r="U90" t="n">
        <v>0.79</v>
      </c>
      <c r="V90" t="n">
        <v>0.86</v>
      </c>
      <c r="W90" t="n">
        <v>5.32</v>
      </c>
      <c r="X90" t="n">
        <v>0.38</v>
      </c>
      <c r="Y90" t="n">
        <v>1</v>
      </c>
      <c r="Z90" t="n">
        <v>10</v>
      </c>
      <c r="AA90" t="n">
        <v>460.629572810445</v>
      </c>
      <c r="AB90" t="n">
        <v>655.4429115933298</v>
      </c>
      <c r="AC90" t="n">
        <v>594.0447599824536</v>
      </c>
      <c r="AD90" t="n">
        <v>460629.572810445</v>
      </c>
      <c r="AE90" t="n">
        <v>655442.9115933297</v>
      </c>
      <c r="AF90" t="n">
        <v>4.06593790742951e-06</v>
      </c>
      <c r="AG90" t="n">
        <v>1.18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3.5425</v>
      </c>
      <c r="E91" t="n">
        <v>28.23</v>
      </c>
      <c r="F91" t="n">
        <v>24.51</v>
      </c>
      <c r="G91" t="n">
        <v>113.12</v>
      </c>
      <c r="H91" t="n">
        <v>1.19</v>
      </c>
      <c r="I91" t="n">
        <v>13</v>
      </c>
      <c r="J91" t="n">
        <v>347.27</v>
      </c>
      <c r="K91" t="n">
        <v>61.82</v>
      </c>
      <c r="L91" t="n">
        <v>23.25</v>
      </c>
      <c r="M91" t="n">
        <v>11</v>
      </c>
      <c r="N91" t="n">
        <v>112.2</v>
      </c>
      <c r="O91" t="n">
        <v>43064.12</v>
      </c>
      <c r="P91" t="n">
        <v>388.93</v>
      </c>
      <c r="Q91" t="n">
        <v>1397.2</v>
      </c>
      <c r="R91" t="n">
        <v>83.73</v>
      </c>
      <c r="S91" t="n">
        <v>66.97</v>
      </c>
      <c r="T91" t="n">
        <v>5799.32</v>
      </c>
      <c r="U91" t="n">
        <v>0.8</v>
      </c>
      <c r="V91" t="n">
        <v>0.86</v>
      </c>
      <c r="W91" t="n">
        <v>5.32</v>
      </c>
      <c r="X91" t="n">
        <v>0.34</v>
      </c>
      <c r="Y91" t="n">
        <v>1</v>
      </c>
      <c r="Z91" t="n">
        <v>10</v>
      </c>
      <c r="AA91" t="n">
        <v>458.7833114759515</v>
      </c>
      <c r="AB91" t="n">
        <v>652.8158138643252</v>
      </c>
      <c r="AC91" t="n">
        <v>591.6637537769196</v>
      </c>
      <c r="AD91" t="n">
        <v>458783.3114759515</v>
      </c>
      <c r="AE91" t="n">
        <v>652815.8138643252</v>
      </c>
      <c r="AF91" t="n">
        <v>4.0790646079321e-06</v>
      </c>
      <c r="AG91" t="n">
        <v>1.17625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3.5418</v>
      </c>
      <c r="E92" t="n">
        <v>28.23</v>
      </c>
      <c r="F92" t="n">
        <v>24.51</v>
      </c>
      <c r="G92" t="n">
        <v>113.14</v>
      </c>
      <c r="H92" t="n">
        <v>1.2</v>
      </c>
      <c r="I92" t="n">
        <v>13</v>
      </c>
      <c r="J92" t="n">
        <v>347.9</v>
      </c>
      <c r="K92" t="n">
        <v>61.82</v>
      </c>
      <c r="L92" t="n">
        <v>23.5</v>
      </c>
      <c r="M92" t="n">
        <v>11</v>
      </c>
      <c r="N92" t="n">
        <v>112.58</v>
      </c>
      <c r="O92" t="n">
        <v>43141.62</v>
      </c>
      <c r="P92" t="n">
        <v>389.76</v>
      </c>
      <c r="Q92" t="n">
        <v>1397.17</v>
      </c>
      <c r="R92" t="n">
        <v>83.90000000000001</v>
      </c>
      <c r="S92" t="n">
        <v>66.97</v>
      </c>
      <c r="T92" t="n">
        <v>5884.3</v>
      </c>
      <c r="U92" t="n">
        <v>0.8</v>
      </c>
      <c r="V92" t="n">
        <v>0.86</v>
      </c>
      <c r="W92" t="n">
        <v>5.32</v>
      </c>
      <c r="X92" t="n">
        <v>0.35</v>
      </c>
      <c r="Y92" t="n">
        <v>1</v>
      </c>
      <c r="Z92" t="n">
        <v>10</v>
      </c>
      <c r="AA92" t="n">
        <v>459.4972464143363</v>
      </c>
      <c r="AB92" t="n">
        <v>653.8316921802748</v>
      </c>
      <c r="AC92" t="n">
        <v>592.5844704094371</v>
      </c>
      <c r="AD92" t="n">
        <v>459497.2464143363</v>
      </c>
      <c r="AE92" t="n">
        <v>653831.6921802748</v>
      </c>
      <c r="AF92" t="n">
        <v>4.078258582462643e-06</v>
      </c>
      <c r="AG92" t="n">
        <v>1.17625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3.5416</v>
      </c>
      <c r="E93" t="n">
        <v>28.24</v>
      </c>
      <c r="F93" t="n">
        <v>24.52</v>
      </c>
      <c r="G93" t="n">
        <v>113.15</v>
      </c>
      <c r="H93" t="n">
        <v>1.21</v>
      </c>
      <c r="I93" t="n">
        <v>13</v>
      </c>
      <c r="J93" t="n">
        <v>348.53</v>
      </c>
      <c r="K93" t="n">
        <v>61.82</v>
      </c>
      <c r="L93" t="n">
        <v>23.75</v>
      </c>
      <c r="M93" t="n">
        <v>11</v>
      </c>
      <c r="N93" t="n">
        <v>112.96</v>
      </c>
      <c r="O93" t="n">
        <v>43219.31</v>
      </c>
      <c r="P93" t="n">
        <v>389.74</v>
      </c>
      <c r="Q93" t="n">
        <v>1397.17</v>
      </c>
      <c r="R93" t="n">
        <v>83.95999999999999</v>
      </c>
      <c r="S93" t="n">
        <v>66.97</v>
      </c>
      <c r="T93" t="n">
        <v>5915.68</v>
      </c>
      <c r="U93" t="n">
        <v>0.8</v>
      </c>
      <c r="V93" t="n">
        <v>0.86</v>
      </c>
      <c r="W93" t="n">
        <v>5.32</v>
      </c>
      <c r="X93" t="n">
        <v>0.35</v>
      </c>
      <c r="Y93" t="n">
        <v>1</v>
      </c>
      <c r="Z93" t="n">
        <v>10</v>
      </c>
      <c r="AA93" t="n">
        <v>459.5737035954247</v>
      </c>
      <c r="AB93" t="n">
        <v>653.9404852763826</v>
      </c>
      <c r="AC93" t="n">
        <v>592.6830723891395</v>
      </c>
      <c r="AD93" t="n">
        <v>459573.7035954247</v>
      </c>
      <c r="AE93" t="n">
        <v>653940.4852763825</v>
      </c>
      <c r="AF93" t="n">
        <v>4.078028289471369e-06</v>
      </c>
      <c r="AG93" t="n">
        <v>1.176666666666667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3.5411</v>
      </c>
      <c r="E94" t="n">
        <v>28.24</v>
      </c>
      <c r="F94" t="n">
        <v>24.52</v>
      </c>
      <c r="G94" t="n">
        <v>113.17</v>
      </c>
      <c r="H94" t="n">
        <v>1.23</v>
      </c>
      <c r="I94" t="n">
        <v>13</v>
      </c>
      <c r="J94" t="n">
        <v>349.16</v>
      </c>
      <c r="K94" t="n">
        <v>61.82</v>
      </c>
      <c r="L94" t="n">
        <v>24</v>
      </c>
      <c r="M94" t="n">
        <v>11</v>
      </c>
      <c r="N94" t="n">
        <v>113.34</v>
      </c>
      <c r="O94" t="n">
        <v>43297.21</v>
      </c>
      <c r="P94" t="n">
        <v>390.22</v>
      </c>
      <c r="Q94" t="n">
        <v>1397.19</v>
      </c>
      <c r="R94" t="n">
        <v>84.25</v>
      </c>
      <c r="S94" t="n">
        <v>66.97</v>
      </c>
      <c r="T94" t="n">
        <v>6059.85</v>
      </c>
      <c r="U94" t="n">
        <v>0.79</v>
      </c>
      <c r="V94" t="n">
        <v>0.86</v>
      </c>
      <c r="W94" t="n">
        <v>5.31</v>
      </c>
      <c r="X94" t="n">
        <v>0.36</v>
      </c>
      <c r="Y94" t="n">
        <v>1</v>
      </c>
      <c r="Z94" t="n">
        <v>10</v>
      </c>
      <c r="AA94" t="n">
        <v>459.9987403815233</v>
      </c>
      <c r="AB94" t="n">
        <v>654.5452822001124</v>
      </c>
      <c r="AC94" t="n">
        <v>593.2312153883853</v>
      </c>
      <c r="AD94" t="n">
        <v>459998.7403815233</v>
      </c>
      <c r="AE94" t="n">
        <v>654545.2822001124</v>
      </c>
      <c r="AF94" t="n">
        <v>4.077452556993186e-06</v>
      </c>
      <c r="AG94" t="n">
        <v>1.176666666666667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3.542</v>
      </c>
      <c r="E95" t="n">
        <v>28.23</v>
      </c>
      <c r="F95" t="n">
        <v>24.51</v>
      </c>
      <c r="G95" t="n">
        <v>113.14</v>
      </c>
      <c r="H95" t="n">
        <v>1.24</v>
      </c>
      <c r="I95" t="n">
        <v>13</v>
      </c>
      <c r="J95" t="n">
        <v>349.79</v>
      </c>
      <c r="K95" t="n">
        <v>61.82</v>
      </c>
      <c r="L95" t="n">
        <v>24.25</v>
      </c>
      <c r="M95" t="n">
        <v>11</v>
      </c>
      <c r="N95" t="n">
        <v>113.72</v>
      </c>
      <c r="O95" t="n">
        <v>43375.3</v>
      </c>
      <c r="P95" t="n">
        <v>389.1</v>
      </c>
      <c r="Q95" t="n">
        <v>1397.32</v>
      </c>
      <c r="R95" t="n">
        <v>83.98</v>
      </c>
      <c r="S95" t="n">
        <v>66.97</v>
      </c>
      <c r="T95" t="n">
        <v>5929.02</v>
      </c>
      <c r="U95" t="n">
        <v>0.8</v>
      </c>
      <c r="V95" t="n">
        <v>0.86</v>
      </c>
      <c r="W95" t="n">
        <v>5.31</v>
      </c>
      <c r="X95" t="n">
        <v>0.35</v>
      </c>
      <c r="Y95" t="n">
        <v>1</v>
      </c>
      <c r="Z95" t="n">
        <v>10</v>
      </c>
      <c r="AA95" t="n">
        <v>458.9743546401274</v>
      </c>
      <c r="AB95" t="n">
        <v>653.0876546126375</v>
      </c>
      <c r="AC95" t="n">
        <v>591.9101300352149</v>
      </c>
      <c r="AD95" t="n">
        <v>458974.3546401275</v>
      </c>
      <c r="AE95" t="n">
        <v>653087.6546126375</v>
      </c>
      <c r="AF95" t="n">
        <v>4.078488875453916e-06</v>
      </c>
      <c r="AG95" t="n">
        <v>1.17625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3.5426</v>
      </c>
      <c r="E96" t="n">
        <v>28.23</v>
      </c>
      <c r="F96" t="n">
        <v>24.51</v>
      </c>
      <c r="G96" t="n">
        <v>113.11</v>
      </c>
      <c r="H96" t="n">
        <v>1.25</v>
      </c>
      <c r="I96" t="n">
        <v>13</v>
      </c>
      <c r="J96" t="n">
        <v>350.43</v>
      </c>
      <c r="K96" t="n">
        <v>61.82</v>
      </c>
      <c r="L96" t="n">
        <v>24.5</v>
      </c>
      <c r="M96" t="n">
        <v>11</v>
      </c>
      <c r="N96" t="n">
        <v>114.11</v>
      </c>
      <c r="O96" t="n">
        <v>43453.61</v>
      </c>
      <c r="P96" t="n">
        <v>387.05</v>
      </c>
      <c r="Q96" t="n">
        <v>1397.26</v>
      </c>
      <c r="R96" t="n">
        <v>83.73999999999999</v>
      </c>
      <c r="S96" t="n">
        <v>66.97</v>
      </c>
      <c r="T96" t="n">
        <v>5805.14</v>
      </c>
      <c r="U96" t="n">
        <v>0.8</v>
      </c>
      <c r="V96" t="n">
        <v>0.86</v>
      </c>
      <c r="W96" t="n">
        <v>5.32</v>
      </c>
      <c r="X96" t="n">
        <v>0.34</v>
      </c>
      <c r="Y96" t="n">
        <v>1</v>
      </c>
      <c r="Z96" t="n">
        <v>10</v>
      </c>
      <c r="AA96" t="n">
        <v>457.3532546735119</v>
      </c>
      <c r="AB96" t="n">
        <v>650.7809453937319</v>
      </c>
      <c r="AC96" t="n">
        <v>589.8195001724815</v>
      </c>
      <c r="AD96" t="n">
        <v>457353.2546735118</v>
      </c>
      <c r="AE96" t="n">
        <v>650780.9453937319</v>
      </c>
      <c r="AF96" t="n">
        <v>4.079179754427737e-06</v>
      </c>
      <c r="AG96" t="n">
        <v>1.17625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3.5421</v>
      </c>
      <c r="E97" t="n">
        <v>28.23</v>
      </c>
      <c r="F97" t="n">
        <v>24.51</v>
      </c>
      <c r="G97" t="n">
        <v>113.14</v>
      </c>
      <c r="H97" t="n">
        <v>1.26</v>
      </c>
      <c r="I97" t="n">
        <v>13</v>
      </c>
      <c r="J97" t="n">
        <v>351.06</v>
      </c>
      <c r="K97" t="n">
        <v>61.82</v>
      </c>
      <c r="L97" t="n">
        <v>24.75</v>
      </c>
      <c r="M97" t="n">
        <v>11</v>
      </c>
      <c r="N97" t="n">
        <v>114.49</v>
      </c>
      <c r="O97" t="n">
        <v>43532.12</v>
      </c>
      <c r="P97" t="n">
        <v>386.55</v>
      </c>
      <c r="Q97" t="n">
        <v>1397.21</v>
      </c>
      <c r="R97" t="n">
        <v>83.86</v>
      </c>
      <c r="S97" t="n">
        <v>66.97</v>
      </c>
      <c r="T97" t="n">
        <v>5867.82</v>
      </c>
      <c r="U97" t="n">
        <v>0.8</v>
      </c>
      <c r="V97" t="n">
        <v>0.86</v>
      </c>
      <c r="W97" t="n">
        <v>5.32</v>
      </c>
      <c r="X97" t="n">
        <v>0.35</v>
      </c>
      <c r="Y97" t="n">
        <v>1</v>
      </c>
      <c r="Z97" t="n">
        <v>10</v>
      </c>
      <c r="AA97" t="n">
        <v>457.0388499250123</v>
      </c>
      <c r="AB97" t="n">
        <v>650.3335699407883</v>
      </c>
      <c r="AC97" t="n">
        <v>589.4140322989792</v>
      </c>
      <c r="AD97" t="n">
        <v>457038.8499250123</v>
      </c>
      <c r="AE97" t="n">
        <v>650333.5699407883</v>
      </c>
      <c r="AF97" t="n">
        <v>4.078604021949553e-06</v>
      </c>
      <c r="AG97" t="n">
        <v>1.17625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3.5524</v>
      </c>
      <c r="E98" t="n">
        <v>28.15</v>
      </c>
      <c r="F98" t="n">
        <v>24.49</v>
      </c>
      <c r="G98" t="n">
        <v>122.43</v>
      </c>
      <c r="H98" t="n">
        <v>1.27</v>
      </c>
      <c r="I98" t="n">
        <v>12</v>
      </c>
      <c r="J98" t="n">
        <v>351.7</v>
      </c>
      <c r="K98" t="n">
        <v>61.82</v>
      </c>
      <c r="L98" t="n">
        <v>25</v>
      </c>
      <c r="M98" t="n">
        <v>10</v>
      </c>
      <c r="N98" t="n">
        <v>114.88</v>
      </c>
      <c r="O98" t="n">
        <v>43610.83</v>
      </c>
      <c r="P98" t="n">
        <v>384</v>
      </c>
      <c r="Q98" t="n">
        <v>1397.17</v>
      </c>
      <c r="R98" t="n">
        <v>82.91</v>
      </c>
      <c r="S98" t="n">
        <v>66.97</v>
      </c>
      <c r="T98" t="n">
        <v>5395.73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453.6772702702361</v>
      </c>
      <c r="AB98" t="n">
        <v>645.5502827040696</v>
      </c>
      <c r="AC98" t="n">
        <v>585.0788161143136</v>
      </c>
      <c r="AD98" t="n">
        <v>453677.2702702361</v>
      </c>
      <c r="AE98" t="n">
        <v>645550.2827040695</v>
      </c>
      <c r="AF98" t="n">
        <v>4.090464111000139e-06</v>
      </c>
      <c r="AG98" t="n">
        <v>1.172916666666667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3.5537</v>
      </c>
      <c r="E99" t="n">
        <v>28.14</v>
      </c>
      <c r="F99" t="n">
        <v>24.48</v>
      </c>
      <c r="G99" t="n">
        <v>122.38</v>
      </c>
      <c r="H99" t="n">
        <v>1.28</v>
      </c>
      <c r="I99" t="n">
        <v>12</v>
      </c>
      <c r="J99" t="n">
        <v>352.34</v>
      </c>
      <c r="K99" t="n">
        <v>61.82</v>
      </c>
      <c r="L99" t="n">
        <v>25.25</v>
      </c>
      <c r="M99" t="n">
        <v>10</v>
      </c>
      <c r="N99" t="n">
        <v>115.27</v>
      </c>
      <c r="O99" t="n">
        <v>43689.76</v>
      </c>
      <c r="P99" t="n">
        <v>383.94</v>
      </c>
      <c r="Q99" t="n">
        <v>1397.19</v>
      </c>
      <c r="R99" t="n">
        <v>82.59</v>
      </c>
      <c r="S99" t="n">
        <v>66.97</v>
      </c>
      <c r="T99" t="n">
        <v>5234.73</v>
      </c>
      <c r="U99" t="n">
        <v>0.8100000000000001</v>
      </c>
      <c r="V99" t="n">
        <v>0.86</v>
      </c>
      <c r="W99" t="n">
        <v>5.32</v>
      </c>
      <c r="X99" t="n">
        <v>0.31</v>
      </c>
      <c r="Y99" t="n">
        <v>1</v>
      </c>
      <c r="Z99" t="n">
        <v>10</v>
      </c>
      <c r="AA99" t="n">
        <v>453.4050216130609</v>
      </c>
      <c r="AB99" t="n">
        <v>645.1628923516708</v>
      </c>
      <c r="AC99" t="n">
        <v>584.7277142794477</v>
      </c>
      <c r="AD99" t="n">
        <v>453405.0216130608</v>
      </c>
      <c r="AE99" t="n">
        <v>645162.8923516709</v>
      </c>
      <c r="AF99" t="n">
        <v>4.091961015443416e-06</v>
      </c>
      <c r="AG99" t="n">
        <v>1.1725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3.5527</v>
      </c>
      <c r="E100" t="n">
        <v>28.15</v>
      </c>
      <c r="F100" t="n">
        <v>24.48</v>
      </c>
      <c r="G100" t="n">
        <v>122.42</v>
      </c>
      <c r="H100" t="n">
        <v>1.29</v>
      </c>
      <c r="I100" t="n">
        <v>12</v>
      </c>
      <c r="J100" t="n">
        <v>352.98</v>
      </c>
      <c r="K100" t="n">
        <v>61.82</v>
      </c>
      <c r="L100" t="n">
        <v>25.5</v>
      </c>
      <c r="M100" t="n">
        <v>10</v>
      </c>
      <c r="N100" t="n">
        <v>115.66</v>
      </c>
      <c r="O100" t="n">
        <v>43769.02</v>
      </c>
      <c r="P100" t="n">
        <v>384.14</v>
      </c>
      <c r="Q100" t="n">
        <v>1397.17</v>
      </c>
      <c r="R100" t="n">
        <v>82.87</v>
      </c>
      <c r="S100" t="n">
        <v>66.97</v>
      </c>
      <c r="T100" t="n">
        <v>5378.69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453.6835531815256</v>
      </c>
      <c r="AB100" t="n">
        <v>645.5592228371222</v>
      </c>
      <c r="AC100" t="n">
        <v>585.0869187867195</v>
      </c>
      <c r="AD100" t="n">
        <v>453683.5531815256</v>
      </c>
      <c r="AE100" t="n">
        <v>645559.2228371222</v>
      </c>
      <c r="AF100" t="n">
        <v>4.090809550487049e-06</v>
      </c>
      <c r="AG100" t="n">
        <v>1.172916666666667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3.5534</v>
      </c>
      <c r="E101" t="n">
        <v>28.14</v>
      </c>
      <c r="F101" t="n">
        <v>24.48</v>
      </c>
      <c r="G101" t="n">
        <v>122.39</v>
      </c>
      <c r="H101" t="n">
        <v>1.3</v>
      </c>
      <c r="I101" t="n">
        <v>12</v>
      </c>
      <c r="J101" t="n">
        <v>353.63</v>
      </c>
      <c r="K101" t="n">
        <v>61.82</v>
      </c>
      <c r="L101" t="n">
        <v>25.75</v>
      </c>
      <c r="M101" t="n">
        <v>10</v>
      </c>
      <c r="N101" t="n">
        <v>116.06</v>
      </c>
      <c r="O101" t="n">
        <v>43848.38</v>
      </c>
      <c r="P101" t="n">
        <v>384.26</v>
      </c>
      <c r="Q101" t="n">
        <v>1397.17</v>
      </c>
      <c r="R101" t="n">
        <v>82.68000000000001</v>
      </c>
      <c r="S101" t="n">
        <v>66.97</v>
      </c>
      <c r="T101" t="n">
        <v>5282.19</v>
      </c>
      <c r="U101" t="n">
        <v>0.8100000000000001</v>
      </c>
      <c r="V101" t="n">
        <v>0.86</v>
      </c>
      <c r="W101" t="n">
        <v>5.31</v>
      </c>
      <c r="X101" t="n">
        <v>0.31</v>
      </c>
      <c r="Y101" t="n">
        <v>1</v>
      </c>
      <c r="Z101" t="n">
        <v>10</v>
      </c>
      <c r="AA101" t="n">
        <v>453.6826979716872</v>
      </c>
      <c r="AB101" t="n">
        <v>645.5580059347357</v>
      </c>
      <c r="AC101" t="n">
        <v>585.0858158768042</v>
      </c>
      <c r="AD101" t="n">
        <v>453682.6979716872</v>
      </c>
      <c r="AE101" t="n">
        <v>645558.0059347356</v>
      </c>
      <c r="AF101" t="n">
        <v>4.091615575956506e-06</v>
      </c>
      <c r="AG101" t="n">
        <v>1.1725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3.555</v>
      </c>
      <c r="E102" t="n">
        <v>28.13</v>
      </c>
      <c r="F102" t="n">
        <v>24.47</v>
      </c>
      <c r="G102" t="n">
        <v>122.33</v>
      </c>
      <c r="H102" t="n">
        <v>1.31</v>
      </c>
      <c r="I102" t="n">
        <v>12</v>
      </c>
      <c r="J102" t="n">
        <v>354.27</v>
      </c>
      <c r="K102" t="n">
        <v>61.82</v>
      </c>
      <c r="L102" t="n">
        <v>26</v>
      </c>
      <c r="M102" t="n">
        <v>10</v>
      </c>
      <c r="N102" t="n">
        <v>116.45</v>
      </c>
      <c r="O102" t="n">
        <v>43927.95</v>
      </c>
      <c r="P102" t="n">
        <v>383.68</v>
      </c>
      <c r="Q102" t="n">
        <v>1397.18</v>
      </c>
      <c r="R102" t="n">
        <v>82.45999999999999</v>
      </c>
      <c r="S102" t="n">
        <v>66.97</v>
      </c>
      <c r="T102" t="n">
        <v>5171.39</v>
      </c>
      <c r="U102" t="n">
        <v>0.8100000000000001</v>
      </c>
      <c r="V102" t="n">
        <v>0.86</v>
      </c>
      <c r="W102" t="n">
        <v>5.31</v>
      </c>
      <c r="X102" t="n">
        <v>0.3</v>
      </c>
      <c r="Y102" t="n">
        <v>1</v>
      </c>
      <c r="Z102" t="n">
        <v>10</v>
      </c>
      <c r="AA102" t="n">
        <v>452.9826980495583</v>
      </c>
      <c r="AB102" t="n">
        <v>644.5619561494907</v>
      </c>
      <c r="AC102" t="n">
        <v>584.1830703513883</v>
      </c>
      <c r="AD102" t="n">
        <v>452982.6980495583</v>
      </c>
      <c r="AE102" t="n">
        <v>644561.9561494907</v>
      </c>
      <c r="AF102" t="n">
        <v>4.093457919886695e-06</v>
      </c>
      <c r="AG102" t="n">
        <v>1.172083333333333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3.5534</v>
      </c>
      <c r="E103" t="n">
        <v>28.14</v>
      </c>
      <c r="F103" t="n">
        <v>24.48</v>
      </c>
      <c r="G103" t="n">
        <v>122.39</v>
      </c>
      <c r="H103" t="n">
        <v>1.32</v>
      </c>
      <c r="I103" t="n">
        <v>12</v>
      </c>
      <c r="J103" t="n">
        <v>354.92</v>
      </c>
      <c r="K103" t="n">
        <v>61.82</v>
      </c>
      <c r="L103" t="n">
        <v>26.25</v>
      </c>
      <c r="M103" t="n">
        <v>9</v>
      </c>
      <c r="N103" t="n">
        <v>116.85</v>
      </c>
      <c r="O103" t="n">
        <v>44007.74</v>
      </c>
      <c r="P103" t="n">
        <v>383.97</v>
      </c>
      <c r="Q103" t="n">
        <v>1397.22</v>
      </c>
      <c r="R103" t="n">
        <v>82.73999999999999</v>
      </c>
      <c r="S103" t="n">
        <v>66.97</v>
      </c>
      <c r="T103" t="n">
        <v>5311.66</v>
      </c>
      <c r="U103" t="n">
        <v>0.8100000000000001</v>
      </c>
      <c r="V103" t="n">
        <v>0.86</v>
      </c>
      <c r="W103" t="n">
        <v>5.31</v>
      </c>
      <c r="X103" t="n">
        <v>0.31</v>
      </c>
      <c r="Y103" t="n">
        <v>1</v>
      </c>
      <c r="Z103" t="n">
        <v>10</v>
      </c>
      <c r="AA103" t="n">
        <v>453.4647071525334</v>
      </c>
      <c r="AB103" t="n">
        <v>645.2478206022244</v>
      </c>
      <c r="AC103" t="n">
        <v>584.8046869361406</v>
      </c>
      <c r="AD103" t="n">
        <v>453464.7071525335</v>
      </c>
      <c r="AE103" t="n">
        <v>645247.8206022243</v>
      </c>
      <c r="AF103" t="n">
        <v>4.091615575956506e-06</v>
      </c>
      <c r="AG103" t="n">
        <v>1.1725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3.5519</v>
      </c>
      <c r="E104" t="n">
        <v>28.15</v>
      </c>
      <c r="F104" t="n">
        <v>24.49</v>
      </c>
      <c r="G104" t="n">
        <v>122.45</v>
      </c>
      <c r="H104" t="n">
        <v>1.33</v>
      </c>
      <c r="I104" t="n">
        <v>12</v>
      </c>
      <c r="J104" t="n">
        <v>355.57</v>
      </c>
      <c r="K104" t="n">
        <v>61.82</v>
      </c>
      <c r="L104" t="n">
        <v>26.5</v>
      </c>
      <c r="M104" t="n">
        <v>10</v>
      </c>
      <c r="N104" t="n">
        <v>117.25</v>
      </c>
      <c r="O104" t="n">
        <v>44087.74</v>
      </c>
      <c r="P104" t="n">
        <v>381.74</v>
      </c>
      <c r="Q104" t="n">
        <v>1397.18</v>
      </c>
      <c r="R104" t="n">
        <v>82.95999999999999</v>
      </c>
      <c r="S104" t="n">
        <v>66.97</v>
      </c>
      <c r="T104" t="n">
        <v>5420.12</v>
      </c>
      <c r="U104" t="n">
        <v>0.8100000000000001</v>
      </c>
      <c r="V104" t="n">
        <v>0.86</v>
      </c>
      <c r="W104" t="n">
        <v>5.32</v>
      </c>
      <c r="X104" t="n">
        <v>0.32</v>
      </c>
      <c r="Y104" t="n">
        <v>1</v>
      </c>
      <c r="Z104" t="n">
        <v>10</v>
      </c>
      <c r="AA104" t="n">
        <v>452.0396829598781</v>
      </c>
      <c r="AB104" t="n">
        <v>643.2201131751344</v>
      </c>
      <c r="AC104" t="n">
        <v>582.9669235695155</v>
      </c>
      <c r="AD104" t="n">
        <v>452039.6829598781</v>
      </c>
      <c r="AE104" t="n">
        <v>643220.1131751344</v>
      </c>
      <c r="AF104" t="n">
        <v>4.089888378521955e-06</v>
      </c>
      <c r="AG104" t="n">
        <v>1.172916666666667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3.5525</v>
      </c>
      <c r="E105" t="n">
        <v>28.15</v>
      </c>
      <c r="F105" t="n">
        <v>24.49</v>
      </c>
      <c r="G105" t="n">
        <v>122.43</v>
      </c>
      <c r="H105" t="n">
        <v>1.34</v>
      </c>
      <c r="I105" t="n">
        <v>12</v>
      </c>
      <c r="J105" t="n">
        <v>356.22</v>
      </c>
      <c r="K105" t="n">
        <v>61.82</v>
      </c>
      <c r="L105" t="n">
        <v>26.75</v>
      </c>
      <c r="M105" t="n">
        <v>9</v>
      </c>
      <c r="N105" t="n">
        <v>117.65</v>
      </c>
      <c r="O105" t="n">
        <v>44167.96</v>
      </c>
      <c r="P105" t="n">
        <v>379.36</v>
      </c>
      <c r="Q105" t="n">
        <v>1397.2</v>
      </c>
      <c r="R105" t="n">
        <v>82.84999999999999</v>
      </c>
      <c r="S105" t="n">
        <v>66.97</v>
      </c>
      <c r="T105" t="n">
        <v>5366.11</v>
      </c>
      <c r="U105" t="n">
        <v>0.8100000000000001</v>
      </c>
      <c r="V105" t="n">
        <v>0.86</v>
      </c>
      <c r="W105" t="n">
        <v>5.32</v>
      </c>
      <c r="X105" t="n">
        <v>0.32</v>
      </c>
      <c r="Y105" t="n">
        <v>1</v>
      </c>
      <c r="Z105" t="n">
        <v>10</v>
      </c>
      <c r="AA105" t="n">
        <v>450.1761446096797</v>
      </c>
      <c r="AB105" t="n">
        <v>640.5684314892255</v>
      </c>
      <c r="AC105" t="n">
        <v>580.563636291994</v>
      </c>
      <c r="AD105" t="n">
        <v>450176.1446096798</v>
      </c>
      <c r="AE105" t="n">
        <v>640568.4314892255</v>
      </c>
      <c r="AF105" t="n">
        <v>4.090579257495776e-06</v>
      </c>
      <c r="AG105" t="n">
        <v>1.172916666666667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3.5644</v>
      </c>
      <c r="E106" t="n">
        <v>28.06</v>
      </c>
      <c r="F106" t="n">
        <v>24.45</v>
      </c>
      <c r="G106" t="n">
        <v>133.35</v>
      </c>
      <c r="H106" t="n">
        <v>1.35</v>
      </c>
      <c r="I106" t="n">
        <v>11</v>
      </c>
      <c r="J106" t="n">
        <v>356.87</v>
      </c>
      <c r="K106" t="n">
        <v>61.82</v>
      </c>
      <c r="L106" t="n">
        <v>27</v>
      </c>
      <c r="M106" t="n">
        <v>9</v>
      </c>
      <c r="N106" t="n">
        <v>118.05</v>
      </c>
      <c r="O106" t="n">
        <v>44248.41</v>
      </c>
      <c r="P106" t="n">
        <v>376.43</v>
      </c>
      <c r="Q106" t="n">
        <v>1397.18</v>
      </c>
      <c r="R106" t="n">
        <v>81.81</v>
      </c>
      <c r="S106" t="n">
        <v>66.97</v>
      </c>
      <c r="T106" t="n">
        <v>4852.75</v>
      </c>
      <c r="U106" t="n">
        <v>0.82</v>
      </c>
      <c r="V106" t="n">
        <v>0.86</v>
      </c>
      <c r="W106" t="n">
        <v>5.31</v>
      </c>
      <c r="X106" t="n">
        <v>0.28</v>
      </c>
      <c r="Y106" t="n">
        <v>1</v>
      </c>
      <c r="Z106" t="n">
        <v>10</v>
      </c>
      <c r="AA106" t="n">
        <v>446.2371731315099</v>
      </c>
      <c r="AB106" t="n">
        <v>634.9635570158354</v>
      </c>
      <c r="AC106" t="n">
        <v>575.4837944745217</v>
      </c>
      <c r="AD106" t="n">
        <v>446237.1731315099</v>
      </c>
      <c r="AE106" t="n">
        <v>634963.5570158353</v>
      </c>
      <c r="AF106" t="n">
        <v>4.104281690476549e-06</v>
      </c>
      <c r="AG106" t="n">
        <v>1.169166666666667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3.5645</v>
      </c>
      <c r="E107" t="n">
        <v>28.05</v>
      </c>
      <c r="F107" t="n">
        <v>24.45</v>
      </c>
      <c r="G107" t="n">
        <v>133.34</v>
      </c>
      <c r="H107" t="n">
        <v>1.36</v>
      </c>
      <c r="I107" t="n">
        <v>11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377.29</v>
      </c>
      <c r="Q107" t="n">
        <v>1397.25</v>
      </c>
      <c r="R107" t="n">
        <v>81.76000000000001</v>
      </c>
      <c r="S107" t="n">
        <v>66.97</v>
      </c>
      <c r="T107" t="n">
        <v>4829.1</v>
      </c>
      <c r="U107" t="n">
        <v>0.82</v>
      </c>
      <c r="V107" t="n">
        <v>0.86</v>
      </c>
      <c r="W107" t="n">
        <v>5.31</v>
      </c>
      <c r="X107" t="n">
        <v>0.28</v>
      </c>
      <c r="Y107" t="n">
        <v>1</v>
      </c>
      <c r="Z107" t="n">
        <v>10</v>
      </c>
      <c r="AA107" t="n">
        <v>446.8651194671916</v>
      </c>
      <c r="AB107" t="n">
        <v>635.85707970495</v>
      </c>
      <c r="AC107" t="n">
        <v>576.2936170570924</v>
      </c>
      <c r="AD107" t="n">
        <v>446865.1194671916</v>
      </c>
      <c r="AE107" t="n">
        <v>635857.07970495</v>
      </c>
      <c r="AF107" t="n">
        <v>4.104396836972186e-06</v>
      </c>
      <c r="AG107" t="n">
        <v>1.16875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3.5649</v>
      </c>
      <c r="E108" t="n">
        <v>28.05</v>
      </c>
      <c r="F108" t="n">
        <v>24.44</v>
      </c>
      <c r="G108" t="n">
        <v>133.33</v>
      </c>
      <c r="H108" t="n">
        <v>1.37</v>
      </c>
      <c r="I108" t="n">
        <v>11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377.49</v>
      </c>
      <c r="Q108" t="n">
        <v>1397.24</v>
      </c>
      <c r="R108" t="n">
        <v>81.70999999999999</v>
      </c>
      <c r="S108" t="n">
        <v>66.97</v>
      </c>
      <c r="T108" t="n">
        <v>4802.2</v>
      </c>
      <c r="U108" t="n">
        <v>0.82</v>
      </c>
      <c r="V108" t="n">
        <v>0.86</v>
      </c>
      <c r="W108" t="n">
        <v>5.31</v>
      </c>
      <c r="X108" t="n">
        <v>0.28</v>
      </c>
      <c r="Y108" t="n">
        <v>1</v>
      </c>
      <c r="Z108" t="n">
        <v>10</v>
      </c>
      <c r="AA108" t="n">
        <v>446.9047505637336</v>
      </c>
      <c r="AB108" t="n">
        <v>635.9134719186517</v>
      </c>
      <c r="AC108" t="n">
        <v>576.3447267700219</v>
      </c>
      <c r="AD108" t="n">
        <v>446904.7505637336</v>
      </c>
      <c r="AE108" t="n">
        <v>635913.4719186517</v>
      </c>
      <c r="AF108" t="n">
        <v>4.104857422954733e-06</v>
      </c>
      <c r="AG108" t="n">
        <v>1.16875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3.5628</v>
      </c>
      <c r="E109" t="n">
        <v>28.07</v>
      </c>
      <c r="F109" t="n">
        <v>24.46</v>
      </c>
      <c r="G109" t="n">
        <v>133.42</v>
      </c>
      <c r="H109" t="n">
        <v>1.38</v>
      </c>
      <c r="I109" t="n">
        <v>11</v>
      </c>
      <c r="J109" t="n">
        <v>358.84</v>
      </c>
      <c r="K109" t="n">
        <v>61.82</v>
      </c>
      <c r="L109" t="n">
        <v>27.75</v>
      </c>
      <c r="M109" t="n">
        <v>6</v>
      </c>
      <c r="N109" t="n">
        <v>119.27</v>
      </c>
      <c r="O109" t="n">
        <v>44491.1</v>
      </c>
      <c r="P109" t="n">
        <v>377.09</v>
      </c>
      <c r="Q109" t="n">
        <v>1397.27</v>
      </c>
      <c r="R109" t="n">
        <v>81.98999999999999</v>
      </c>
      <c r="S109" t="n">
        <v>66.97</v>
      </c>
      <c r="T109" t="n">
        <v>4939.77</v>
      </c>
      <c r="U109" t="n">
        <v>0.82</v>
      </c>
      <c r="V109" t="n">
        <v>0.86</v>
      </c>
      <c r="W109" t="n">
        <v>5.32</v>
      </c>
      <c r="X109" t="n">
        <v>0.29</v>
      </c>
      <c r="Y109" t="n">
        <v>1</v>
      </c>
      <c r="Z109" t="n">
        <v>10</v>
      </c>
      <c r="AA109" t="n">
        <v>446.9922988057508</v>
      </c>
      <c r="AB109" t="n">
        <v>636.0380468005951</v>
      </c>
      <c r="AC109" t="n">
        <v>576.4576321879234</v>
      </c>
      <c r="AD109" t="n">
        <v>446992.2988057508</v>
      </c>
      <c r="AE109" t="n">
        <v>636038.0468005951</v>
      </c>
      <c r="AF109" t="n">
        <v>4.102439346546362e-06</v>
      </c>
      <c r="AG109" t="n">
        <v>1.169583333333333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3.5622</v>
      </c>
      <c r="E110" t="n">
        <v>28.07</v>
      </c>
      <c r="F110" t="n">
        <v>24.46</v>
      </c>
      <c r="G110" t="n">
        <v>133.44</v>
      </c>
      <c r="H110" t="n">
        <v>1.39</v>
      </c>
      <c r="I110" t="n">
        <v>11</v>
      </c>
      <c r="J110" t="n">
        <v>359.5</v>
      </c>
      <c r="K110" t="n">
        <v>61.82</v>
      </c>
      <c r="L110" t="n">
        <v>28</v>
      </c>
      <c r="M110" t="n">
        <v>6</v>
      </c>
      <c r="N110" t="n">
        <v>119.68</v>
      </c>
      <c r="O110" t="n">
        <v>44572.45</v>
      </c>
      <c r="P110" t="n">
        <v>378</v>
      </c>
      <c r="Q110" t="n">
        <v>1397.25</v>
      </c>
      <c r="R110" t="n">
        <v>82.09</v>
      </c>
      <c r="S110" t="n">
        <v>66.97</v>
      </c>
      <c r="T110" t="n">
        <v>4993.57</v>
      </c>
      <c r="U110" t="n">
        <v>0.82</v>
      </c>
      <c r="V110" t="n">
        <v>0.86</v>
      </c>
      <c r="W110" t="n">
        <v>5.32</v>
      </c>
      <c r="X110" t="n">
        <v>0.3</v>
      </c>
      <c r="Y110" t="n">
        <v>1</v>
      </c>
      <c r="Z110" t="n">
        <v>10</v>
      </c>
      <c r="AA110" t="n">
        <v>447.7476601848909</v>
      </c>
      <c r="AB110" t="n">
        <v>637.1128719765558</v>
      </c>
      <c r="AC110" t="n">
        <v>577.4317738749921</v>
      </c>
      <c r="AD110" t="n">
        <v>447747.660184891</v>
      </c>
      <c r="AE110" t="n">
        <v>637112.8719765558</v>
      </c>
      <c r="AF110" t="n">
        <v>4.101748467572542e-06</v>
      </c>
      <c r="AG110" t="n">
        <v>1.169583333333333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3.5635</v>
      </c>
      <c r="E111" t="n">
        <v>28.06</v>
      </c>
      <c r="F111" t="n">
        <v>24.45</v>
      </c>
      <c r="G111" t="n">
        <v>133.38</v>
      </c>
      <c r="H111" t="n">
        <v>1.4</v>
      </c>
      <c r="I111" t="n">
        <v>11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378.23</v>
      </c>
      <c r="Q111" t="n">
        <v>1397.23</v>
      </c>
      <c r="R111" t="n">
        <v>81.91</v>
      </c>
      <c r="S111" t="n">
        <v>66.97</v>
      </c>
      <c r="T111" t="n">
        <v>4902.09</v>
      </c>
      <c r="U111" t="n">
        <v>0.82</v>
      </c>
      <c r="V111" t="n">
        <v>0.86</v>
      </c>
      <c r="W111" t="n">
        <v>5.31</v>
      </c>
      <c r="X111" t="n">
        <v>0.29</v>
      </c>
      <c r="Y111" t="n">
        <v>1</v>
      </c>
      <c r="Z111" t="n">
        <v>10</v>
      </c>
      <c r="AA111" t="n">
        <v>447.6956716947439</v>
      </c>
      <c r="AB111" t="n">
        <v>637.0388960762602</v>
      </c>
      <c r="AC111" t="n">
        <v>577.3647276148857</v>
      </c>
      <c r="AD111" t="n">
        <v>447695.6716947439</v>
      </c>
      <c r="AE111" t="n">
        <v>637038.8960762603</v>
      </c>
      <c r="AF111" t="n">
        <v>4.103245372015819e-06</v>
      </c>
      <c r="AG111" t="n">
        <v>1.169166666666667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3.564</v>
      </c>
      <c r="E112" t="n">
        <v>28.06</v>
      </c>
      <c r="F112" t="n">
        <v>24.45</v>
      </c>
      <c r="G112" t="n">
        <v>133.36</v>
      </c>
      <c r="H112" t="n">
        <v>1.41</v>
      </c>
      <c r="I112" t="n">
        <v>11</v>
      </c>
      <c r="J112" t="n">
        <v>360.82</v>
      </c>
      <c r="K112" t="n">
        <v>61.82</v>
      </c>
      <c r="L112" t="n">
        <v>28.5</v>
      </c>
      <c r="M112" t="n">
        <v>5</v>
      </c>
      <c r="N112" t="n">
        <v>120.5</v>
      </c>
      <c r="O112" t="n">
        <v>44735.86</v>
      </c>
      <c r="P112" t="n">
        <v>378.92</v>
      </c>
      <c r="Q112" t="n">
        <v>1397.23</v>
      </c>
      <c r="R112" t="n">
        <v>81.67</v>
      </c>
      <c r="S112" t="n">
        <v>66.97</v>
      </c>
      <c r="T112" t="n">
        <v>4781.06</v>
      </c>
      <c r="U112" t="n">
        <v>0.82</v>
      </c>
      <c r="V112" t="n">
        <v>0.86</v>
      </c>
      <c r="W112" t="n">
        <v>5.32</v>
      </c>
      <c r="X112" t="n">
        <v>0.28</v>
      </c>
      <c r="Y112" t="n">
        <v>1</v>
      </c>
      <c r="Z112" t="n">
        <v>10</v>
      </c>
      <c r="AA112" t="n">
        <v>448.1518857777398</v>
      </c>
      <c r="AB112" t="n">
        <v>637.6880560618953</v>
      </c>
      <c r="AC112" t="n">
        <v>577.9530779975598</v>
      </c>
      <c r="AD112" t="n">
        <v>448151.8857777398</v>
      </c>
      <c r="AE112" t="n">
        <v>637688.0560618953</v>
      </c>
      <c r="AF112" t="n">
        <v>4.103821104494003e-06</v>
      </c>
      <c r="AG112" t="n">
        <v>1.169166666666667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3.5632</v>
      </c>
      <c r="E113" t="n">
        <v>28.06</v>
      </c>
      <c r="F113" t="n">
        <v>24.46</v>
      </c>
      <c r="G113" t="n">
        <v>133.4</v>
      </c>
      <c r="H113" t="n">
        <v>1.42</v>
      </c>
      <c r="I113" t="n">
        <v>11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379.17</v>
      </c>
      <c r="Q113" t="n">
        <v>1397.23</v>
      </c>
      <c r="R113" t="n">
        <v>81.70999999999999</v>
      </c>
      <c r="S113" t="n">
        <v>66.97</v>
      </c>
      <c r="T113" t="n">
        <v>4801.34</v>
      </c>
      <c r="U113" t="n">
        <v>0.82</v>
      </c>
      <c r="V113" t="n">
        <v>0.86</v>
      </c>
      <c r="W113" t="n">
        <v>5.32</v>
      </c>
      <c r="X113" t="n">
        <v>0.29</v>
      </c>
      <c r="Y113" t="n">
        <v>1</v>
      </c>
      <c r="Z113" t="n">
        <v>10</v>
      </c>
      <c r="AA113" t="n">
        <v>448.4985020625493</v>
      </c>
      <c r="AB113" t="n">
        <v>638.1812662254002</v>
      </c>
      <c r="AC113" t="n">
        <v>578.4000870474983</v>
      </c>
      <c r="AD113" t="n">
        <v>448498.5020625493</v>
      </c>
      <c r="AE113" t="n">
        <v>638181.2662254003</v>
      </c>
      <c r="AF113" t="n">
        <v>4.102899932528909e-06</v>
      </c>
      <c r="AG113" t="n">
        <v>1.169166666666667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3.5641</v>
      </c>
      <c r="E114" t="n">
        <v>28.06</v>
      </c>
      <c r="F114" t="n">
        <v>24.45</v>
      </c>
      <c r="G114" t="n">
        <v>133.36</v>
      </c>
      <c r="H114" t="n">
        <v>1.43</v>
      </c>
      <c r="I114" t="n">
        <v>11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378.74</v>
      </c>
      <c r="Q114" t="n">
        <v>1397.24</v>
      </c>
      <c r="R114" t="n">
        <v>81.59999999999999</v>
      </c>
      <c r="S114" t="n">
        <v>66.97</v>
      </c>
      <c r="T114" t="n">
        <v>4747.94</v>
      </c>
      <c r="U114" t="n">
        <v>0.82</v>
      </c>
      <c r="V114" t="n">
        <v>0.86</v>
      </c>
      <c r="W114" t="n">
        <v>5.32</v>
      </c>
      <c r="X114" t="n">
        <v>0.28</v>
      </c>
      <c r="Y114" t="n">
        <v>1</v>
      </c>
      <c r="Z114" t="n">
        <v>10</v>
      </c>
      <c r="AA114" t="n">
        <v>448.0047926564891</v>
      </c>
      <c r="AB114" t="n">
        <v>637.4787530788503</v>
      </c>
      <c r="AC114" t="n">
        <v>577.7633813235592</v>
      </c>
      <c r="AD114" t="n">
        <v>448004.7926564891</v>
      </c>
      <c r="AE114" t="n">
        <v>637478.7530788503</v>
      </c>
      <c r="AF114" t="n">
        <v>4.103936250989639e-06</v>
      </c>
      <c r="AG114" t="n">
        <v>1.169166666666667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3.5641</v>
      </c>
      <c r="E115" t="n">
        <v>28.06</v>
      </c>
      <c r="F115" t="n">
        <v>24.45</v>
      </c>
      <c r="G115" t="n">
        <v>133.36</v>
      </c>
      <c r="H115" t="n">
        <v>1.44</v>
      </c>
      <c r="I115" t="n">
        <v>11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379.44</v>
      </c>
      <c r="Q115" t="n">
        <v>1397.31</v>
      </c>
      <c r="R115" t="n">
        <v>81.51000000000001</v>
      </c>
      <c r="S115" t="n">
        <v>66.97</v>
      </c>
      <c r="T115" t="n">
        <v>4702.29</v>
      </c>
      <c r="U115" t="n">
        <v>0.82</v>
      </c>
      <c r="V115" t="n">
        <v>0.86</v>
      </c>
      <c r="W115" t="n">
        <v>5.32</v>
      </c>
      <c r="X115" t="n">
        <v>0.28</v>
      </c>
      <c r="Y115" t="n">
        <v>1</v>
      </c>
      <c r="Z115" t="n">
        <v>10</v>
      </c>
      <c r="AA115" t="n">
        <v>448.5293977013829</v>
      </c>
      <c r="AB115" t="n">
        <v>638.225228508041</v>
      </c>
      <c r="AC115" t="n">
        <v>578.4399311943763</v>
      </c>
      <c r="AD115" t="n">
        <v>448529.3977013829</v>
      </c>
      <c r="AE115" t="n">
        <v>638225.228508041</v>
      </c>
      <c r="AF115" t="n">
        <v>4.103936250989639e-06</v>
      </c>
      <c r="AG115" t="n">
        <v>1.169166666666667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3.5637</v>
      </c>
      <c r="E116" t="n">
        <v>28.06</v>
      </c>
      <c r="F116" t="n">
        <v>24.45</v>
      </c>
      <c r="G116" t="n">
        <v>133.38</v>
      </c>
      <c r="H116" t="n">
        <v>1.45</v>
      </c>
      <c r="I116" t="n">
        <v>11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379.87</v>
      </c>
      <c r="Q116" t="n">
        <v>1397.27</v>
      </c>
      <c r="R116" t="n">
        <v>81.61</v>
      </c>
      <c r="S116" t="n">
        <v>66.97</v>
      </c>
      <c r="T116" t="n">
        <v>4753.68</v>
      </c>
      <c r="U116" t="n">
        <v>0.82</v>
      </c>
      <c r="V116" t="n">
        <v>0.86</v>
      </c>
      <c r="W116" t="n">
        <v>5.32</v>
      </c>
      <c r="X116" t="n">
        <v>0.29</v>
      </c>
      <c r="Y116" t="n">
        <v>1</v>
      </c>
      <c r="Z116" t="n">
        <v>10</v>
      </c>
      <c r="AA116" t="n">
        <v>448.9005178298416</v>
      </c>
      <c r="AB116" t="n">
        <v>638.7533058871456</v>
      </c>
      <c r="AC116" t="n">
        <v>578.9185412981302</v>
      </c>
      <c r="AD116" t="n">
        <v>448900.5178298416</v>
      </c>
      <c r="AE116" t="n">
        <v>638753.3058871457</v>
      </c>
      <c r="AF116" t="n">
        <v>4.103475665007092e-06</v>
      </c>
      <c r="AG116" t="n">
        <v>1.169166666666667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3.5634</v>
      </c>
      <c r="E117" t="n">
        <v>28.06</v>
      </c>
      <c r="F117" t="n">
        <v>24.45</v>
      </c>
      <c r="G117" t="n">
        <v>133.39</v>
      </c>
      <c r="H117" t="n">
        <v>1.46</v>
      </c>
      <c r="I117" t="n">
        <v>11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380.26</v>
      </c>
      <c r="Q117" t="n">
        <v>1397.28</v>
      </c>
      <c r="R117" t="n">
        <v>81.67</v>
      </c>
      <c r="S117" t="n">
        <v>66.97</v>
      </c>
      <c r="T117" t="n">
        <v>4780.57</v>
      </c>
      <c r="U117" t="n">
        <v>0.82</v>
      </c>
      <c r="V117" t="n">
        <v>0.86</v>
      </c>
      <c r="W117" t="n">
        <v>5.32</v>
      </c>
      <c r="X117" t="n">
        <v>0.29</v>
      </c>
      <c r="Y117" t="n">
        <v>1</v>
      </c>
      <c r="Z117" t="n">
        <v>10</v>
      </c>
      <c r="AA117" t="n">
        <v>449.2295094561775</v>
      </c>
      <c r="AB117" t="n">
        <v>639.2214374231644</v>
      </c>
      <c r="AC117" t="n">
        <v>579.3428209432917</v>
      </c>
      <c r="AD117" t="n">
        <v>449229.5094561775</v>
      </c>
      <c r="AE117" t="n">
        <v>639221.4374231644</v>
      </c>
      <c r="AF117" t="n">
        <v>4.103130225520182e-06</v>
      </c>
      <c r="AG117" t="n">
        <v>1.169166666666667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3.5634</v>
      </c>
      <c r="E118" t="n">
        <v>28.06</v>
      </c>
      <c r="F118" t="n">
        <v>24.45</v>
      </c>
      <c r="G118" t="n">
        <v>133.39</v>
      </c>
      <c r="H118" t="n">
        <v>1.47</v>
      </c>
      <c r="I118" t="n">
        <v>11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380.72</v>
      </c>
      <c r="Q118" t="n">
        <v>1397.28</v>
      </c>
      <c r="R118" t="n">
        <v>81.65000000000001</v>
      </c>
      <c r="S118" t="n">
        <v>66.97</v>
      </c>
      <c r="T118" t="n">
        <v>4773.39</v>
      </c>
      <c r="U118" t="n">
        <v>0.82</v>
      </c>
      <c r="V118" t="n">
        <v>0.86</v>
      </c>
      <c r="W118" t="n">
        <v>5.32</v>
      </c>
      <c r="X118" t="n">
        <v>0.29</v>
      </c>
      <c r="Y118" t="n">
        <v>1</v>
      </c>
      <c r="Z118" t="n">
        <v>10</v>
      </c>
      <c r="AA118" t="n">
        <v>449.5743176356181</v>
      </c>
      <c r="AB118" t="n">
        <v>639.7120747821484</v>
      </c>
      <c r="AC118" t="n">
        <v>579.787498194355</v>
      </c>
      <c r="AD118" t="n">
        <v>449574.3176356181</v>
      </c>
      <c r="AE118" t="n">
        <v>639712.0747821485</v>
      </c>
      <c r="AF118" t="n">
        <v>4.103130225520182e-06</v>
      </c>
      <c r="AG118" t="n">
        <v>1.169166666666667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3.5635</v>
      </c>
      <c r="E119" t="n">
        <v>28.06</v>
      </c>
      <c r="F119" t="n">
        <v>24.45</v>
      </c>
      <c r="G119" t="n">
        <v>133.39</v>
      </c>
      <c r="H119" t="n">
        <v>1.48</v>
      </c>
      <c r="I119" t="n">
        <v>11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381.17</v>
      </c>
      <c r="Q119" t="n">
        <v>1397.28</v>
      </c>
      <c r="R119" t="n">
        <v>81.65000000000001</v>
      </c>
      <c r="S119" t="n">
        <v>66.97</v>
      </c>
      <c r="T119" t="n">
        <v>4771.05</v>
      </c>
      <c r="U119" t="n">
        <v>0.82</v>
      </c>
      <c r="V119" t="n">
        <v>0.86</v>
      </c>
      <c r="W119" t="n">
        <v>5.32</v>
      </c>
      <c r="X119" t="n">
        <v>0.29</v>
      </c>
      <c r="Y119" t="n">
        <v>1</v>
      </c>
      <c r="Z119" t="n">
        <v>10</v>
      </c>
      <c r="AA119" t="n">
        <v>449.899383868204</v>
      </c>
      <c r="AB119" t="n">
        <v>640.1746207638289</v>
      </c>
      <c r="AC119" t="n">
        <v>580.2067155080343</v>
      </c>
      <c r="AD119" t="n">
        <v>449899.383868204</v>
      </c>
      <c r="AE119" t="n">
        <v>640174.6207638289</v>
      </c>
      <c r="AF119" t="n">
        <v>4.103245372015819e-06</v>
      </c>
      <c r="AG119" t="n">
        <v>1.169166666666667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3.5633</v>
      </c>
      <c r="E120" t="n">
        <v>28.06</v>
      </c>
      <c r="F120" t="n">
        <v>24.46</v>
      </c>
      <c r="G120" t="n">
        <v>133.39</v>
      </c>
      <c r="H120" t="n">
        <v>1.49</v>
      </c>
      <c r="I120" t="n">
        <v>11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381.62</v>
      </c>
      <c r="Q120" t="n">
        <v>1397.28</v>
      </c>
      <c r="R120" t="n">
        <v>81.69</v>
      </c>
      <c r="S120" t="n">
        <v>66.97</v>
      </c>
      <c r="T120" t="n">
        <v>4789.43</v>
      </c>
      <c r="U120" t="n">
        <v>0.82</v>
      </c>
      <c r="V120" t="n">
        <v>0.86</v>
      </c>
      <c r="W120" t="n">
        <v>5.32</v>
      </c>
      <c r="X120" t="n">
        <v>0.29</v>
      </c>
      <c r="Y120" t="n">
        <v>1</v>
      </c>
      <c r="Z120" t="n">
        <v>10</v>
      </c>
      <c r="AA120" t="n">
        <v>450.3228248018944</v>
      </c>
      <c r="AB120" t="n">
        <v>640.7771469038081</v>
      </c>
      <c r="AC120" t="n">
        <v>580.752800437593</v>
      </c>
      <c r="AD120" t="n">
        <v>450322.8248018944</v>
      </c>
      <c r="AE120" t="n">
        <v>640777.1469038081</v>
      </c>
      <c r="AF120" t="n">
        <v>4.103015079024545e-06</v>
      </c>
      <c r="AG120" t="n">
        <v>1.169166666666667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3.5631</v>
      </c>
      <c r="E121" t="n">
        <v>28.07</v>
      </c>
      <c r="F121" t="n">
        <v>24.46</v>
      </c>
      <c r="G121" t="n">
        <v>133.4</v>
      </c>
      <c r="H121" t="n">
        <v>1.49</v>
      </c>
      <c r="I121" t="n">
        <v>11</v>
      </c>
      <c r="J121" t="n">
        <v>366.88</v>
      </c>
      <c r="K121" t="n">
        <v>61.82</v>
      </c>
      <c r="L121" t="n">
        <v>30.75</v>
      </c>
      <c r="M121" t="n">
        <v>0</v>
      </c>
      <c r="N121" t="n">
        <v>124.31</v>
      </c>
      <c r="O121" t="n">
        <v>45483.22</v>
      </c>
      <c r="P121" t="n">
        <v>382.24</v>
      </c>
      <c r="Q121" t="n">
        <v>1397.28</v>
      </c>
      <c r="R121" t="n">
        <v>81.70999999999999</v>
      </c>
      <c r="S121" t="n">
        <v>66.97</v>
      </c>
      <c r="T121" t="n">
        <v>4802.61</v>
      </c>
      <c r="U121" t="n">
        <v>0.82</v>
      </c>
      <c r="V121" t="n">
        <v>0.86</v>
      </c>
      <c r="W121" t="n">
        <v>5.32</v>
      </c>
      <c r="X121" t="n">
        <v>0.29</v>
      </c>
      <c r="Y121" t="n">
        <v>1</v>
      </c>
      <c r="Z121" t="n">
        <v>10</v>
      </c>
      <c r="AA121" t="n">
        <v>450.8164799659644</v>
      </c>
      <c r="AB121" t="n">
        <v>641.4795828680839</v>
      </c>
      <c r="AC121" t="n">
        <v>581.3894362091278</v>
      </c>
      <c r="AD121" t="n">
        <v>450816.4799659644</v>
      </c>
      <c r="AE121" t="n">
        <v>641479.5828680838</v>
      </c>
      <c r="AF121" t="n">
        <v>4.102784786033272e-06</v>
      </c>
      <c r="AG121" t="n">
        <v>1.169583333333333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3.1705</v>
      </c>
      <c r="E2" t="n">
        <v>31.54</v>
      </c>
      <c r="F2" t="n">
        <v>28.33</v>
      </c>
      <c r="G2" t="n">
        <v>12.05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82.28</v>
      </c>
      <c r="Q2" t="n">
        <v>1397.74</v>
      </c>
      <c r="R2" t="n">
        <v>201.96</v>
      </c>
      <c r="S2" t="n">
        <v>66.97</v>
      </c>
      <c r="T2" t="n">
        <v>64278.12</v>
      </c>
      <c r="U2" t="n">
        <v>0.33</v>
      </c>
      <c r="V2" t="n">
        <v>0.74</v>
      </c>
      <c r="W2" t="n">
        <v>5.71</v>
      </c>
      <c r="X2" t="n">
        <v>4.16</v>
      </c>
      <c r="Y2" t="n">
        <v>1</v>
      </c>
      <c r="Z2" t="n">
        <v>10</v>
      </c>
      <c r="AA2" t="n">
        <v>148.7484157338663</v>
      </c>
      <c r="AB2" t="n">
        <v>211.6583486132227</v>
      </c>
      <c r="AC2" t="n">
        <v>191.8314023636303</v>
      </c>
      <c r="AD2" t="n">
        <v>148748.4157338663</v>
      </c>
      <c r="AE2" t="n">
        <v>211658.3486132227</v>
      </c>
      <c r="AF2" t="n">
        <v>1.088368776403184e-05</v>
      </c>
      <c r="AG2" t="n">
        <v>1.314166666666667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29.59</v>
      </c>
      <c r="G2" t="n">
        <v>9.5</v>
      </c>
      <c r="H2" t="n">
        <v>0.18</v>
      </c>
      <c r="I2" t="n">
        <v>187</v>
      </c>
      <c r="J2" t="n">
        <v>98.70999999999999</v>
      </c>
      <c r="K2" t="n">
        <v>39.72</v>
      </c>
      <c r="L2" t="n">
        <v>1</v>
      </c>
      <c r="M2" t="n">
        <v>185</v>
      </c>
      <c r="N2" t="n">
        <v>12.99</v>
      </c>
      <c r="O2" t="n">
        <v>12407.75</v>
      </c>
      <c r="P2" t="n">
        <v>258.59</v>
      </c>
      <c r="Q2" t="n">
        <v>1397.44</v>
      </c>
      <c r="R2" t="n">
        <v>249.75</v>
      </c>
      <c r="S2" t="n">
        <v>66.97</v>
      </c>
      <c r="T2" t="n">
        <v>87939.41</v>
      </c>
      <c r="U2" t="n">
        <v>0.27</v>
      </c>
      <c r="V2" t="n">
        <v>0.71</v>
      </c>
      <c r="W2" t="n">
        <v>5.59</v>
      </c>
      <c r="X2" t="n">
        <v>5.42</v>
      </c>
      <c r="Y2" t="n">
        <v>1</v>
      </c>
      <c r="Z2" t="n">
        <v>10</v>
      </c>
      <c r="AA2" t="n">
        <v>402.1438439950932</v>
      </c>
      <c r="AB2" t="n">
        <v>572.2219057261126</v>
      </c>
      <c r="AC2" t="n">
        <v>518.6194230364193</v>
      </c>
      <c r="AD2" t="n">
        <v>402143.8439950932</v>
      </c>
      <c r="AE2" t="n">
        <v>572221.9057261125</v>
      </c>
      <c r="AF2" t="n">
        <v>5.282360146367427e-06</v>
      </c>
      <c r="AG2" t="n">
        <v>1.47625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3.0111</v>
      </c>
      <c r="E3" t="n">
        <v>33.21</v>
      </c>
      <c r="F3" t="n">
        <v>28.3</v>
      </c>
      <c r="G3" t="n">
        <v>11.96</v>
      </c>
      <c r="H3" t="n">
        <v>0.22</v>
      </c>
      <c r="I3" t="n">
        <v>142</v>
      </c>
      <c r="J3" t="n">
        <v>99.02</v>
      </c>
      <c r="K3" t="n">
        <v>39.72</v>
      </c>
      <c r="L3" t="n">
        <v>1.25</v>
      </c>
      <c r="M3" t="n">
        <v>140</v>
      </c>
      <c r="N3" t="n">
        <v>13.05</v>
      </c>
      <c r="O3" t="n">
        <v>12446.14</v>
      </c>
      <c r="P3" t="n">
        <v>244.13</v>
      </c>
      <c r="Q3" t="n">
        <v>1397.65</v>
      </c>
      <c r="R3" t="n">
        <v>206.82</v>
      </c>
      <c r="S3" t="n">
        <v>66.97</v>
      </c>
      <c r="T3" t="n">
        <v>66699.64999999999</v>
      </c>
      <c r="U3" t="n">
        <v>0.32</v>
      </c>
      <c r="V3" t="n">
        <v>0.74</v>
      </c>
      <c r="W3" t="n">
        <v>5.54</v>
      </c>
      <c r="X3" t="n">
        <v>4.13</v>
      </c>
      <c r="Y3" t="n">
        <v>1</v>
      </c>
      <c r="Z3" t="n">
        <v>10</v>
      </c>
      <c r="AA3" t="n">
        <v>358.4465249738841</v>
      </c>
      <c r="AB3" t="n">
        <v>510.0437484850858</v>
      </c>
      <c r="AC3" t="n">
        <v>462.2657607401633</v>
      </c>
      <c r="AD3" t="n">
        <v>358446.5249738841</v>
      </c>
      <c r="AE3" t="n">
        <v>510043.7484850857</v>
      </c>
      <c r="AF3" t="n">
        <v>5.634929194291621e-06</v>
      </c>
      <c r="AG3" t="n">
        <v>1.38375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3.1504</v>
      </c>
      <c r="E4" t="n">
        <v>31.74</v>
      </c>
      <c r="F4" t="n">
        <v>27.43</v>
      </c>
      <c r="G4" t="n">
        <v>14.57</v>
      </c>
      <c r="H4" t="n">
        <v>0.27</v>
      </c>
      <c r="I4" t="n">
        <v>113</v>
      </c>
      <c r="J4" t="n">
        <v>99.33</v>
      </c>
      <c r="K4" t="n">
        <v>39.72</v>
      </c>
      <c r="L4" t="n">
        <v>1.5</v>
      </c>
      <c r="M4" t="n">
        <v>111</v>
      </c>
      <c r="N4" t="n">
        <v>13.11</v>
      </c>
      <c r="O4" t="n">
        <v>12484.55</v>
      </c>
      <c r="P4" t="n">
        <v>233.69</v>
      </c>
      <c r="Q4" t="n">
        <v>1397.52</v>
      </c>
      <c r="R4" t="n">
        <v>178.32</v>
      </c>
      <c r="S4" t="n">
        <v>66.97</v>
      </c>
      <c r="T4" t="n">
        <v>52595.75</v>
      </c>
      <c r="U4" t="n">
        <v>0.38</v>
      </c>
      <c r="V4" t="n">
        <v>0.77</v>
      </c>
      <c r="W4" t="n">
        <v>5.5</v>
      </c>
      <c r="X4" t="n">
        <v>3.26</v>
      </c>
      <c r="Y4" t="n">
        <v>1</v>
      </c>
      <c r="Z4" t="n">
        <v>10</v>
      </c>
      <c r="AA4" t="n">
        <v>330.071104821105</v>
      </c>
      <c r="AB4" t="n">
        <v>469.6675566371749</v>
      </c>
      <c r="AC4" t="n">
        <v>425.6717801339856</v>
      </c>
      <c r="AD4" t="n">
        <v>330071.104821105</v>
      </c>
      <c r="AE4" t="n">
        <v>469667.5566371749</v>
      </c>
      <c r="AF4" t="n">
        <v>5.89561320902538e-06</v>
      </c>
      <c r="AG4" t="n">
        <v>1.3225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3.2475</v>
      </c>
      <c r="E5" t="n">
        <v>30.79</v>
      </c>
      <c r="F5" t="n">
        <v>26.87</v>
      </c>
      <c r="G5" t="n">
        <v>17.15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226.05</v>
      </c>
      <c r="Q5" t="n">
        <v>1397.34</v>
      </c>
      <c r="R5" t="n">
        <v>160.21</v>
      </c>
      <c r="S5" t="n">
        <v>66.97</v>
      </c>
      <c r="T5" t="n">
        <v>43634.61</v>
      </c>
      <c r="U5" t="n">
        <v>0.42</v>
      </c>
      <c r="V5" t="n">
        <v>0.78</v>
      </c>
      <c r="W5" t="n">
        <v>5.46</v>
      </c>
      <c r="X5" t="n">
        <v>2.7</v>
      </c>
      <c r="Y5" t="n">
        <v>1</v>
      </c>
      <c r="Z5" t="n">
        <v>10</v>
      </c>
      <c r="AA5" t="n">
        <v>311.6265557544365</v>
      </c>
      <c r="AB5" t="n">
        <v>443.4222835221239</v>
      </c>
      <c r="AC5" t="n">
        <v>401.8850144332051</v>
      </c>
      <c r="AD5" t="n">
        <v>311626.5557544365</v>
      </c>
      <c r="AE5" t="n">
        <v>443422.2835221239</v>
      </c>
      <c r="AF5" t="n">
        <v>6.077324751241088e-06</v>
      </c>
      <c r="AG5" t="n">
        <v>1.282916666666667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3.3246</v>
      </c>
      <c r="E6" t="n">
        <v>30.08</v>
      </c>
      <c r="F6" t="n">
        <v>26.45</v>
      </c>
      <c r="G6" t="n">
        <v>19.83</v>
      </c>
      <c r="H6" t="n">
        <v>0.35</v>
      </c>
      <c r="I6" t="n">
        <v>80</v>
      </c>
      <c r="J6" t="n">
        <v>99.95</v>
      </c>
      <c r="K6" t="n">
        <v>39.72</v>
      </c>
      <c r="L6" t="n">
        <v>2</v>
      </c>
      <c r="M6" t="n">
        <v>78</v>
      </c>
      <c r="N6" t="n">
        <v>13.24</v>
      </c>
      <c r="O6" t="n">
        <v>12561.45</v>
      </c>
      <c r="P6" t="n">
        <v>219.26</v>
      </c>
      <c r="Q6" t="n">
        <v>1397.41</v>
      </c>
      <c r="R6" t="n">
        <v>146.34</v>
      </c>
      <c r="S6" t="n">
        <v>66.97</v>
      </c>
      <c r="T6" t="n">
        <v>36769.53</v>
      </c>
      <c r="U6" t="n">
        <v>0.46</v>
      </c>
      <c r="V6" t="n">
        <v>0.8</v>
      </c>
      <c r="W6" t="n">
        <v>5.44</v>
      </c>
      <c r="X6" t="n">
        <v>2.28</v>
      </c>
      <c r="Y6" t="n">
        <v>1</v>
      </c>
      <c r="Z6" t="n">
        <v>10</v>
      </c>
      <c r="AA6" t="n">
        <v>297.2692529319698</v>
      </c>
      <c r="AB6" t="n">
        <v>422.9928692594528</v>
      </c>
      <c r="AC6" t="n">
        <v>383.3693111162654</v>
      </c>
      <c r="AD6" t="n">
        <v>297269.2529319698</v>
      </c>
      <c r="AE6" t="n">
        <v>422992.8692594529</v>
      </c>
      <c r="AF6" t="n">
        <v>6.221608581362932e-06</v>
      </c>
      <c r="AG6" t="n">
        <v>1.253333333333333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26.11</v>
      </c>
      <c r="G7" t="n">
        <v>22.7</v>
      </c>
      <c r="H7" t="n">
        <v>0.39</v>
      </c>
      <c r="I7" t="n">
        <v>69</v>
      </c>
      <c r="J7" t="n">
        <v>100.27</v>
      </c>
      <c r="K7" t="n">
        <v>39.72</v>
      </c>
      <c r="L7" t="n">
        <v>2.25</v>
      </c>
      <c r="M7" t="n">
        <v>67</v>
      </c>
      <c r="N7" t="n">
        <v>13.3</v>
      </c>
      <c r="O7" t="n">
        <v>12599.94</v>
      </c>
      <c r="P7" t="n">
        <v>213.01</v>
      </c>
      <c r="Q7" t="n">
        <v>1397.37</v>
      </c>
      <c r="R7" t="n">
        <v>135.72</v>
      </c>
      <c r="S7" t="n">
        <v>66.97</v>
      </c>
      <c r="T7" t="n">
        <v>31516.74</v>
      </c>
      <c r="U7" t="n">
        <v>0.49</v>
      </c>
      <c r="V7" t="n">
        <v>0.8100000000000001</v>
      </c>
      <c r="W7" t="n">
        <v>5.41</v>
      </c>
      <c r="X7" t="n">
        <v>1.94</v>
      </c>
      <c r="Y7" t="n">
        <v>1</v>
      </c>
      <c r="Z7" t="n">
        <v>10</v>
      </c>
      <c r="AA7" t="n">
        <v>285.4283440714451</v>
      </c>
      <c r="AB7" t="n">
        <v>406.1441034885135</v>
      </c>
      <c r="AC7" t="n">
        <v>368.098841573663</v>
      </c>
      <c r="AD7" t="n">
        <v>285428.3440714451</v>
      </c>
      <c r="AE7" t="n">
        <v>406144.1034885134</v>
      </c>
      <c r="AF7" t="n">
        <v>6.340628705821417e-06</v>
      </c>
      <c r="AG7" t="n">
        <v>1.229583333333333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3.4318</v>
      </c>
      <c r="E8" t="n">
        <v>29.14</v>
      </c>
      <c r="F8" t="n">
        <v>25.9</v>
      </c>
      <c r="G8" t="n">
        <v>25.47</v>
      </c>
      <c r="H8" t="n">
        <v>0.44</v>
      </c>
      <c r="I8" t="n">
        <v>61</v>
      </c>
      <c r="J8" t="n">
        <v>100.58</v>
      </c>
      <c r="K8" t="n">
        <v>39.72</v>
      </c>
      <c r="L8" t="n">
        <v>2.5</v>
      </c>
      <c r="M8" t="n">
        <v>59</v>
      </c>
      <c r="N8" t="n">
        <v>13.36</v>
      </c>
      <c r="O8" t="n">
        <v>12638.45</v>
      </c>
      <c r="P8" t="n">
        <v>208.39</v>
      </c>
      <c r="Q8" t="n">
        <v>1397.29</v>
      </c>
      <c r="R8" t="n">
        <v>128.85</v>
      </c>
      <c r="S8" t="n">
        <v>66.97</v>
      </c>
      <c r="T8" t="n">
        <v>28121.32</v>
      </c>
      <c r="U8" t="n">
        <v>0.52</v>
      </c>
      <c r="V8" t="n">
        <v>0.8100000000000001</v>
      </c>
      <c r="W8" t="n">
        <v>5.4</v>
      </c>
      <c r="X8" t="n">
        <v>1.73</v>
      </c>
      <c r="Y8" t="n">
        <v>1</v>
      </c>
      <c r="Z8" t="n">
        <v>10</v>
      </c>
      <c r="AA8" t="n">
        <v>277.3978746554082</v>
      </c>
      <c r="AB8" t="n">
        <v>394.7173203069813</v>
      </c>
      <c r="AC8" t="n">
        <v>357.7424542325517</v>
      </c>
      <c r="AD8" t="n">
        <v>277397.8746554082</v>
      </c>
      <c r="AE8" t="n">
        <v>394717.3203069813</v>
      </c>
      <c r="AF8" t="n">
        <v>6.42222111818604e-06</v>
      </c>
      <c r="AG8" t="n">
        <v>1.214166666666667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3.4734</v>
      </c>
      <c r="E9" t="n">
        <v>28.79</v>
      </c>
      <c r="F9" t="n">
        <v>25.69</v>
      </c>
      <c r="G9" t="n">
        <v>28.55</v>
      </c>
      <c r="H9" t="n">
        <v>0.48</v>
      </c>
      <c r="I9" t="n">
        <v>54</v>
      </c>
      <c r="J9" t="n">
        <v>100.89</v>
      </c>
      <c r="K9" t="n">
        <v>39.72</v>
      </c>
      <c r="L9" t="n">
        <v>2.75</v>
      </c>
      <c r="M9" t="n">
        <v>52</v>
      </c>
      <c r="N9" t="n">
        <v>13.42</v>
      </c>
      <c r="O9" t="n">
        <v>12676.98</v>
      </c>
      <c r="P9" t="n">
        <v>202.96</v>
      </c>
      <c r="Q9" t="n">
        <v>1397.43</v>
      </c>
      <c r="R9" t="n">
        <v>122.11</v>
      </c>
      <c r="S9" t="n">
        <v>66.97</v>
      </c>
      <c r="T9" t="n">
        <v>24788.48</v>
      </c>
      <c r="U9" t="n">
        <v>0.55</v>
      </c>
      <c r="V9" t="n">
        <v>0.82</v>
      </c>
      <c r="W9" t="n">
        <v>5.39</v>
      </c>
      <c r="X9" t="n">
        <v>1.52</v>
      </c>
      <c r="Y9" t="n">
        <v>1</v>
      </c>
      <c r="Z9" t="n">
        <v>10</v>
      </c>
      <c r="AA9" t="n">
        <v>269.0980750375824</v>
      </c>
      <c r="AB9" t="n">
        <v>382.9072995261705</v>
      </c>
      <c r="AC9" t="n">
        <v>347.0387288034805</v>
      </c>
      <c r="AD9" t="n">
        <v>269098.0750375824</v>
      </c>
      <c r="AE9" t="n">
        <v>382907.2995261705</v>
      </c>
      <c r="AF9" t="n">
        <v>6.500070759341276e-06</v>
      </c>
      <c r="AG9" t="n">
        <v>1.199583333333333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3.5041</v>
      </c>
      <c r="E10" t="n">
        <v>28.54</v>
      </c>
      <c r="F10" t="n">
        <v>25.54</v>
      </c>
      <c r="G10" t="n">
        <v>31.28</v>
      </c>
      <c r="H10" t="n">
        <v>0.52</v>
      </c>
      <c r="I10" t="n">
        <v>49</v>
      </c>
      <c r="J10" t="n">
        <v>101.2</v>
      </c>
      <c r="K10" t="n">
        <v>39.72</v>
      </c>
      <c r="L10" t="n">
        <v>3</v>
      </c>
      <c r="M10" t="n">
        <v>47</v>
      </c>
      <c r="N10" t="n">
        <v>13.49</v>
      </c>
      <c r="O10" t="n">
        <v>12715.54</v>
      </c>
      <c r="P10" t="n">
        <v>198.56</v>
      </c>
      <c r="Q10" t="n">
        <v>1397.24</v>
      </c>
      <c r="R10" t="n">
        <v>117.29</v>
      </c>
      <c r="S10" t="n">
        <v>66.97</v>
      </c>
      <c r="T10" t="n">
        <v>22399.63</v>
      </c>
      <c r="U10" t="n">
        <v>0.57</v>
      </c>
      <c r="V10" t="n">
        <v>0.82</v>
      </c>
      <c r="W10" t="n">
        <v>5.38</v>
      </c>
      <c r="X10" t="n">
        <v>1.38</v>
      </c>
      <c r="Y10" t="n">
        <v>1</v>
      </c>
      <c r="Z10" t="n">
        <v>10</v>
      </c>
      <c r="AA10" t="n">
        <v>262.8203702262653</v>
      </c>
      <c r="AB10" t="n">
        <v>373.9745749193963</v>
      </c>
      <c r="AC10" t="n">
        <v>338.9427708624261</v>
      </c>
      <c r="AD10" t="n">
        <v>262820.3702262653</v>
      </c>
      <c r="AE10" t="n">
        <v>373974.5749193963</v>
      </c>
      <c r="AF10" t="n">
        <v>6.557522297405357e-06</v>
      </c>
      <c r="AG10" t="n">
        <v>1.189166666666667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3.5335</v>
      </c>
      <c r="E11" t="n">
        <v>28.3</v>
      </c>
      <c r="F11" t="n">
        <v>25.41</v>
      </c>
      <c r="G11" t="n">
        <v>34.65</v>
      </c>
      <c r="H11" t="n">
        <v>0.5600000000000001</v>
      </c>
      <c r="I11" t="n">
        <v>44</v>
      </c>
      <c r="J11" t="n">
        <v>101.52</v>
      </c>
      <c r="K11" t="n">
        <v>39.72</v>
      </c>
      <c r="L11" t="n">
        <v>3.25</v>
      </c>
      <c r="M11" t="n">
        <v>42</v>
      </c>
      <c r="N11" t="n">
        <v>13.55</v>
      </c>
      <c r="O11" t="n">
        <v>12754.13</v>
      </c>
      <c r="P11" t="n">
        <v>193.82</v>
      </c>
      <c r="Q11" t="n">
        <v>1397.24</v>
      </c>
      <c r="R11" t="n">
        <v>113.07</v>
      </c>
      <c r="S11" t="n">
        <v>66.97</v>
      </c>
      <c r="T11" t="n">
        <v>20316.57</v>
      </c>
      <c r="U11" t="n">
        <v>0.59</v>
      </c>
      <c r="V11" t="n">
        <v>0.83</v>
      </c>
      <c r="W11" t="n">
        <v>5.36</v>
      </c>
      <c r="X11" t="n">
        <v>1.24</v>
      </c>
      <c r="Y11" t="n">
        <v>1</v>
      </c>
      <c r="Z11" t="n">
        <v>10</v>
      </c>
      <c r="AA11" t="n">
        <v>256.5631729813662</v>
      </c>
      <c r="AB11" t="n">
        <v>365.0710311117631</v>
      </c>
      <c r="AC11" t="n">
        <v>330.8732602297725</v>
      </c>
      <c r="AD11" t="n">
        <v>256563.1729813662</v>
      </c>
      <c r="AE11" t="n">
        <v>365071.0311117631</v>
      </c>
      <c r="AF11" t="n">
        <v>6.612541034183336e-06</v>
      </c>
      <c r="AG11" t="n">
        <v>1.179166666666667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3.5583</v>
      </c>
      <c r="E12" t="n">
        <v>28.1</v>
      </c>
      <c r="F12" t="n">
        <v>25.29</v>
      </c>
      <c r="G12" t="n">
        <v>37.94</v>
      </c>
      <c r="H12" t="n">
        <v>0.6</v>
      </c>
      <c r="I12" t="n">
        <v>40</v>
      </c>
      <c r="J12" t="n">
        <v>101.83</v>
      </c>
      <c r="K12" t="n">
        <v>39.72</v>
      </c>
      <c r="L12" t="n">
        <v>3.5</v>
      </c>
      <c r="M12" t="n">
        <v>38</v>
      </c>
      <c r="N12" t="n">
        <v>13.61</v>
      </c>
      <c r="O12" t="n">
        <v>12792.74</v>
      </c>
      <c r="P12" t="n">
        <v>188.91</v>
      </c>
      <c r="Q12" t="n">
        <v>1397.32</v>
      </c>
      <c r="R12" t="n">
        <v>109.2</v>
      </c>
      <c r="S12" t="n">
        <v>66.97</v>
      </c>
      <c r="T12" t="n">
        <v>18399.72</v>
      </c>
      <c r="U12" t="n">
        <v>0.61</v>
      </c>
      <c r="V12" t="n">
        <v>0.83</v>
      </c>
      <c r="W12" t="n">
        <v>5.36</v>
      </c>
      <c r="X12" t="n">
        <v>1.13</v>
      </c>
      <c r="Y12" t="n">
        <v>1</v>
      </c>
      <c r="Z12" t="n">
        <v>10</v>
      </c>
      <c r="AA12" t="n">
        <v>250.6415430300936</v>
      </c>
      <c r="AB12" t="n">
        <v>356.6449755440362</v>
      </c>
      <c r="AC12" t="n">
        <v>323.2365094635425</v>
      </c>
      <c r="AD12" t="n">
        <v>250641.5430300936</v>
      </c>
      <c r="AE12" t="n">
        <v>356644.9755440362</v>
      </c>
      <c r="AF12" t="n">
        <v>6.658951397179727e-06</v>
      </c>
      <c r="AG12" t="n">
        <v>1.170833333333333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3.5764</v>
      </c>
      <c r="E13" t="n">
        <v>27.96</v>
      </c>
      <c r="F13" t="n">
        <v>25.21</v>
      </c>
      <c r="G13" t="n">
        <v>40.89</v>
      </c>
      <c r="H13" t="n">
        <v>0.65</v>
      </c>
      <c r="I13" t="n">
        <v>37</v>
      </c>
      <c r="J13" t="n">
        <v>102.14</v>
      </c>
      <c r="K13" t="n">
        <v>39.72</v>
      </c>
      <c r="L13" t="n">
        <v>3.75</v>
      </c>
      <c r="M13" t="n">
        <v>31</v>
      </c>
      <c r="N13" t="n">
        <v>13.68</v>
      </c>
      <c r="O13" t="n">
        <v>12831.37</v>
      </c>
      <c r="P13" t="n">
        <v>185.5</v>
      </c>
      <c r="Q13" t="n">
        <v>1397.29</v>
      </c>
      <c r="R13" t="n">
        <v>106.2</v>
      </c>
      <c r="S13" t="n">
        <v>66.97</v>
      </c>
      <c r="T13" t="n">
        <v>16917.92</v>
      </c>
      <c r="U13" t="n">
        <v>0.63</v>
      </c>
      <c r="V13" t="n">
        <v>0.83</v>
      </c>
      <c r="W13" t="n">
        <v>5.37</v>
      </c>
      <c r="X13" t="n">
        <v>1.05</v>
      </c>
      <c r="Y13" t="n">
        <v>1</v>
      </c>
      <c r="Z13" t="n">
        <v>10</v>
      </c>
      <c r="AA13" t="n">
        <v>246.531502201728</v>
      </c>
      <c r="AB13" t="n">
        <v>350.7966816299604</v>
      </c>
      <c r="AC13" t="n">
        <v>317.9360503494921</v>
      </c>
      <c r="AD13" t="n">
        <v>246531.502201728</v>
      </c>
      <c r="AE13" t="n">
        <v>350796.6816299604</v>
      </c>
      <c r="AF13" t="n">
        <v>6.692823476624673e-06</v>
      </c>
      <c r="AG13" t="n">
        <v>1.165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3.5944</v>
      </c>
      <c r="E14" t="n">
        <v>27.82</v>
      </c>
      <c r="F14" t="n">
        <v>25.13</v>
      </c>
      <c r="G14" t="n">
        <v>44.35</v>
      </c>
      <c r="H14" t="n">
        <v>0.6899999999999999</v>
      </c>
      <c r="I14" t="n">
        <v>34</v>
      </c>
      <c r="J14" t="n">
        <v>102.45</v>
      </c>
      <c r="K14" t="n">
        <v>39.72</v>
      </c>
      <c r="L14" t="n">
        <v>4</v>
      </c>
      <c r="M14" t="n">
        <v>21</v>
      </c>
      <c r="N14" t="n">
        <v>13.74</v>
      </c>
      <c r="O14" t="n">
        <v>12870.03</v>
      </c>
      <c r="P14" t="n">
        <v>180.96</v>
      </c>
      <c r="Q14" t="n">
        <v>1397.4</v>
      </c>
      <c r="R14" t="n">
        <v>103.68</v>
      </c>
      <c r="S14" t="n">
        <v>66.97</v>
      </c>
      <c r="T14" t="n">
        <v>15671.69</v>
      </c>
      <c r="U14" t="n">
        <v>0.65</v>
      </c>
      <c r="V14" t="n">
        <v>0.84</v>
      </c>
      <c r="W14" t="n">
        <v>5.36</v>
      </c>
      <c r="X14" t="n">
        <v>0.97</v>
      </c>
      <c r="Y14" t="n">
        <v>1</v>
      </c>
      <c r="Z14" t="n">
        <v>10</v>
      </c>
      <c r="AA14" t="n">
        <v>241.628944950122</v>
      </c>
      <c r="AB14" t="n">
        <v>343.8206935716188</v>
      </c>
      <c r="AC14" t="n">
        <v>311.6135330433165</v>
      </c>
      <c r="AD14" t="n">
        <v>241628.9449501219</v>
      </c>
      <c r="AE14" t="n">
        <v>343820.6935716189</v>
      </c>
      <c r="AF14" t="n">
        <v>6.726508417509149e-06</v>
      </c>
      <c r="AG14" t="n">
        <v>1.159166666666667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3.604</v>
      </c>
      <c r="E15" t="n">
        <v>27.75</v>
      </c>
      <c r="F15" t="n">
        <v>25.08</v>
      </c>
      <c r="G15" t="n">
        <v>45.6</v>
      </c>
      <c r="H15" t="n">
        <v>0.73</v>
      </c>
      <c r="I15" t="n">
        <v>33</v>
      </c>
      <c r="J15" t="n">
        <v>102.77</v>
      </c>
      <c r="K15" t="n">
        <v>39.72</v>
      </c>
      <c r="L15" t="n">
        <v>4.25</v>
      </c>
      <c r="M15" t="n">
        <v>7</v>
      </c>
      <c r="N15" t="n">
        <v>13.8</v>
      </c>
      <c r="O15" t="n">
        <v>12908.71</v>
      </c>
      <c r="P15" t="n">
        <v>179.27</v>
      </c>
      <c r="Q15" t="n">
        <v>1397.47</v>
      </c>
      <c r="R15" t="n">
        <v>101.27</v>
      </c>
      <c r="S15" t="n">
        <v>66.97</v>
      </c>
      <c r="T15" t="n">
        <v>14470.84</v>
      </c>
      <c r="U15" t="n">
        <v>0.66</v>
      </c>
      <c r="V15" t="n">
        <v>0.84</v>
      </c>
      <c r="W15" t="n">
        <v>5.38</v>
      </c>
      <c r="X15" t="n">
        <v>0.91</v>
      </c>
      <c r="Y15" t="n">
        <v>1</v>
      </c>
      <c r="Z15" t="n">
        <v>10</v>
      </c>
      <c r="AA15" t="n">
        <v>239.5504748519224</v>
      </c>
      <c r="AB15" t="n">
        <v>340.863179392685</v>
      </c>
      <c r="AC15" t="n">
        <v>308.9330619153291</v>
      </c>
      <c r="AD15" t="n">
        <v>239550.4748519224</v>
      </c>
      <c r="AE15" t="n">
        <v>340863.1793926849</v>
      </c>
      <c r="AF15" t="n">
        <v>6.744473719314205e-06</v>
      </c>
      <c r="AG15" t="n">
        <v>1.15625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3.6012</v>
      </c>
      <c r="E16" t="n">
        <v>27.77</v>
      </c>
      <c r="F16" t="n">
        <v>25.1</v>
      </c>
      <c r="G16" t="n">
        <v>45.64</v>
      </c>
      <c r="H16" t="n">
        <v>0.77</v>
      </c>
      <c r="I16" t="n">
        <v>33</v>
      </c>
      <c r="J16" t="n">
        <v>103.08</v>
      </c>
      <c r="K16" t="n">
        <v>39.72</v>
      </c>
      <c r="L16" t="n">
        <v>4.5</v>
      </c>
      <c r="M16" t="n">
        <v>3</v>
      </c>
      <c r="N16" t="n">
        <v>13.87</v>
      </c>
      <c r="O16" t="n">
        <v>12947.42</v>
      </c>
      <c r="P16" t="n">
        <v>179.49</v>
      </c>
      <c r="Q16" t="n">
        <v>1397.37</v>
      </c>
      <c r="R16" t="n">
        <v>101.61</v>
      </c>
      <c r="S16" t="n">
        <v>66.97</v>
      </c>
      <c r="T16" t="n">
        <v>14639.87</v>
      </c>
      <c r="U16" t="n">
        <v>0.66</v>
      </c>
      <c r="V16" t="n">
        <v>0.84</v>
      </c>
      <c r="W16" t="n">
        <v>5.39</v>
      </c>
      <c r="X16" t="n">
        <v>0.9399999999999999</v>
      </c>
      <c r="Y16" t="n">
        <v>1</v>
      </c>
      <c r="Z16" t="n">
        <v>10</v>
      </c>
      <c r="AA16" t="n">
        <v>239.9732924771982</v>
      </c>
      <c r="AB16" t="n">
        <v>341.4648186094048</v>
      </c>
      <c r="AC16" t="n">
        <v>309.478343003538</v>
      </c>
      <c r="AD16" t="n">
        <v>239973.2924771982</v>
      </c>
      <c r="AE16" t="n">
        <v>341464.8186094048</v>
      </c>
      <c r="AF16" t="n">
        <v>6.739233839621064e-06</v>
      </c>
      <c r="AG16" t="n">
        <v>1.157083333333333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3.6009</v>
      </c>
      <c r="E17" t="n">
        <v>27.77</v>
      </c>
      <c r="F17" t="n">
        <v>25.1</v>
      </c>
      <c r="G17" t="n">
        <v>45.64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179.97</v>
      </c>
      <c r="Q17" t="n">
        <v>1397.35</v>
      </c>
      <c r="R17" t="n">
        <v>101.7</v>
      </c>
      <c r="S17" t="n">
        <v>66.97</v>
      </c>
      <c r="T17" t="n">
        <v>14688.13</v>
      </c>
      <c r="U17" t="n">
        <v>0.66</v>
      </c>
      <c r="V17" t="n">
        <v>0.84</v>
      </c>
      <c r="W17" t="n">
        <v>5.39</v>
      </c>
      <c r="X17" t="n">
        <v>0.9399999999999999</v>
      </c>
      <c r="Y17" t="n">
        <v>1</v>
      </c>
      <c r="Z17" t="n">
        <v>10</v>
      </c>
      <c r="AA17" t="n">
        <v>240.3482826513781</v>
      </c>
      <c r="AB17" t="n">
        <v>341.9984027865641</v>
      </c>
      <c r="AC17" t="n">
        <v>309.9619440599299</v>
      </c>
      <c r="AD17" t="n">
        <v>240348.2826513781</v>
      </c>
      <c r="AE17" t="n">
        <v>341998.4027865641</v>
      </c>
      <c r="AF17" t="n">
        <v>6.738672423939656e-06</v>
      </c>
      <c r="AG17" t="n">
        <v>1.157083333333333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1.9037</v>
      </c>
      <c r="E2" t="n">
        <v>52.53</v>
      </c>
      <c r="F2" t="n">
        <v>35.12</v>
      </c>
      <c r="G2" t="n">
        <v>5.76</v>
      </c>
      <c r="H2" t="n">
        <v>0.09</v>
      </c>
      <c r="I2" t="n">
        <v>366</v>
      </c>
      <c r="J2" t="n">
        <v>204</v>
      </c>
      <c r="K2" t="n">
        <v>55.27</v>
      </c>
      <c r="L2" t="n">
        <v>1</v>
      </c>
      <c r="M2" t="n">
        <v>364</v>
      </c>
      <c r="N2" t="n">
        <v>42.72</v>
      </c>
      <c r="O2" t="n">
        <v>25393.6</v>
      </c>
      <c r="P2" t="n">
        <v>504.52</v>
      </c>
      <c r="Q2" t="n">
        <v>1398.21</v>
      </c>
      <c r="R2" t="n">
        <v>430.07</v>
      </c>
      <c r="S2" t="n">
        <v>66.97</v>
      </c>
      <c r="T2" t="n">
        <v>177204.81</v>
      </c>
      <c r="U2" t="n">
        <v>0.16</v>
      </c>
      <c r="V2" t="n">
        <v>0.6</v>
      </c>
      <c r="W2" t="n">
        <v>5.9</v>
      </c>
      <c r="X2" t="n">
        <v>10.94</v>
      </c>
      <c r="Y2" t="n">
        <v>1</v>
      </c>
      <c r="Z2" t="n">
        <v>10</v>
      </c>
      <c r="AA2" t="n">
        <v>1082.640286977449</v>
      </c>
      <c r="AB2" t="n">
        <v>1540.519636147525</v>
      </c>
      <c r="AC2" t="n">
        <v>1396.212547754749</v>
      </c>
      <c r="AD2" t="n">
        <v>1082640.286977449</v>
      </c>
      <c r="AE2" t="n">
        <v>1540519.636147525</v>
      </c>
      <c r="AF2" t="n">
        <v>2.531230707836671e-06</v>
      </c>
      <c r="AG2" t="n">
        <v>2.18875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2.2094</v>
      </c>
      <c r="E3" t="n">
        <v>45.26</v>
      </c>
      <c r="F3" t="n">
        <v>31.95</v>
      </c>
      <c r="G3" t="n">
        <v>7.23</v>
      </c>
      <c r="H3" t="n">
        <v>0.11</v>
      </c>
      <c r="I3" t="n">
        <v>265</v>
      </c>
      <c r="J3" t="n">
        <v>204.39</v>
      </c>
      <c r="K3" t="n">
        <v>55.27</v>
      </c>
      <c r="L3" t="n">
        <v>1.25</v>
      </c>
      <c r="M3" t="n">
        <v>263</v>
      </c>
      <c r="N3" t="n">
        <v>42.87</v>
      </c>
      <c r="O3" t="n">
        <v>25442.42</v>
      </c>
      <c r="P3" t="n">
        <v>457.58</v>
      </c>
      <c r="Q3" t="n">
        <v>1397.77</v>
      </c>
      <c r="R3" t="n">
        <v>327.07</v>
      </c>
      <c r="S3" t="n">
        <v>66.97</v>
      </c>
      <c r="T3" t="n">
        <v>126210.77</v>
      </c>
      <c r="U3" t="n">
        <v>0.2</v>
      </c>
      <c r="V3" t="n">
        <v>0.66</v>
      </c>
      <c r="W3" t="n">
        <v>5.71</v>
      </c>
      <c r="X3" t="n">
        <v>7.78</v>
      </c>
      <c r="Y3" t="n">
        <v>1</v>
      </c>
      <c r="Z3" t="n">
        <v>10</v>
      </c>
      <c r="AA3" t="n">
        <v>848.9070800746136</v>
      </c>
      <c r="AB3" t="n">
        <v>1207.934012663287</v>
      </c>
      <c r="AC3" t="n">
        <v>1094.781647547086</v>
      </c>
      <c r="AD3" t="n">
        <v>848907.0800746137</v>
      </c>
      <c r="AE3" t="n">
        <v>1207934.012663287</v>
      </c>
      <c r="AF3" t="n">
        <v>2.937700859323603e-06</v>
      </c>
      <c r="AG3" t="n">
        <v>1.885833333333333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2.4175</v>
      </c>
      <c r="E4" t="n">
        <v>41.36</v>
      </c>
      <c r="F4" t="n">
        <v>30.32</v>
      </c>
      <c r="G4" t="n">
        <v>8.710000000000001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433.07</v>
      </c>
      <c r="Q4" t="n">
        <v>1397.63</v>
      </c>
      <c r="R4" t="n">
        <v>272.96</v>
      </c>
      <c r="S4" t="n">
        <v>66.97</v>
      </c>
      <c r="T4" t="n">
        <v>99434.58</v>
      </c>
      <c r="U4" t="n">
        <v>0.25</v>
      </c>
      <c r="V4" t="n">
        <v>0.6899999999999999</v>
      </c>
      <c r="W4" t="n">
        <v>5.65</v>
      </c>
      <c r="X4" t="n">
        <v>6.15</v>
      </c>
      <c r="Y4" t="n">
        <v>1</v>
      </c>
      <c r="Z4" t="n">
        <v>10</v>
      </c>
      <c r="AA4" t="n">
        <v>736.0493838632933</v>
      </c>
      <c r="AB4" t="n">
        <v>1047.345588977985</v>
      </c>
      <c r="AC4" t="n">
        <v>949.236230979541</v>
      </c>
      <c r="AD4" t="n">
        <v>736049.3838632933</v>
      </c>
      <c r="AE4" t="n">
        <v>1047345.588977985</v>
      </c>
      <c r="AF4" t="n">
        <v>3.214398401111075e-06</v>
      </c>
      <c r="AG4" t="n">
        <v>1.723333333333333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2.5823</v>
      </c>
      <c r="E5" t="n">
        <v>38.73</v>
      </c>
      <c r="F5" t="n">
        <v>29.19</v>
      </c>
      <c r="G5" t="n">
        <v>10.18</v>
      </c>
      <c r="H5" t="n">
        <v>0.15</v>
      </c>
      <c r="I5" t="n">
        <v>172</v>
      </c>
      <c r="J5" t="n">
        <v>205.18</v>
      </c>
      <c r="K5" t="n">
        <v>55.27</v>
      </c>
      <c r="L5" t="n">
        <v>1.75</v>
      </c>
      <c r="M5" t="n">
        <v>170</v>
      </c>
      <c r="N5" t="n">
        <v>43.16</v>
      </c>
      <c r="O5" t="n">
        <v>25540.22</v>
      </c>
      <c r="P5" t="n">
        <v>415.56</v>
      </c>
      <c r="Q5" t="n">
        <v>1397.47</v>
      </c>
      <c r="R5" t="n">
        <v>235.87</v>
      </c>
      <c r="S5" t="n">
        <v>66.97</v>
      </c>
      <c r="T5" t="n">
        <v>81074.37</v>
      </c>
      <c r="U5" t="n">
        <v>0.28</v>
      </c>
      <c r="V5" t="n">
        <v>0.72</v>
      </c>
      <c r="W5" t="n">
        <v>5.58</v>
      </c>
      <c r="X5" t="n">
        <v>5.01</v>
      </c>
      <c r="Y5" t="n">
        <v>1</v>
      </c>
      <c r="Z5" t="n">
        <v>10</v>
      </c>
      <c r="AA5" t="n">
        <v>662.7358947978419</v>
      </c>
      <c r="AB5" t="n">
        <v>943.0257416027072</v>
      </c>
      <c r="AC5" t="n">
        <v>854.6884715952683</v>
      </c>
      <c r="AD5" t="n">
        <v>662735.8947978419</v>
      </c>
      <c r="AE5" t="n">
        <v>943025.7416027072</v>
      </c>
      <c r="AF5" t="n">
        <v>3.433522643718358e-06</v>
      </c>
      <c r="AG5" t="n">
        <v>1.61375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2.7112</v>
      </c>
      <c r="E6" t="n">
        <v>36.88</v>
      </c>
      <c r="F6" t="n">
        <v>28.4</v>
      </c>
      <c r="G6" t="n">
        <v>11.67</v>
      </c>
      <c r="H6" t="n">
        <v>0.17</v>
      </c>
      <c r="I6" t="n">
        <v>146</v>
      </c>
      <c r="J6" t="n">
        <v>205.58</v>
      </c>
      <c r="K6" t="n">
        <v>55.27</v>
      </c>
      <c r="L6" t="n">
        <v>2</v>
      </c>
      <c r="M6" t="n">
        <v>144</v>
      </c>
      <c r="N6" t="n">
        <v>43.31</v>
      </c>
      <c r="O6" t="n">
        <v>25589.2</v>
      </c>
      <c r="P6" t="n">
        <v>403.02</v>
      </c>
      <c r="Q6" t="n">
        <v>1397.55</v>
      </c>
      <c r="R6" t="n">
        <v>210.53</v>
      </c>
      <c r="S6" t="n">
        <v>66.97</v>
      </c>
      <c r="T6" t="n">
        <v>68535.53</v>
      </c>
      <c r="U6" t="n">
        <v>0.32</v>
      </c>
      <c r="V6" t="n">
        <v>0.74</v>
      </c>
      <c r="W6" t="n">
        <v>5.53</v>
      </c>
      <c r="X6" t="n">
        <v>4.23</v>
      </c>
      <c r="Y6" t="n">
        <v>1</v>
      </c>
      <c r="Z6" t="n">
        <v>10</v>
      </c>
      <c r="AA6" t="n">
        <v>613.3948751304241</v>
      </c>
      <c r="AB6" t="n">
        <v>872.8170023016713</v>
      </c>
      <c r="AC6" t="n">
        <v>791.0564863391188</v>
      </c>
      <c r="AD6" t="n">
        <v>613394.8751304242</v>
      </c>
      <c r="AE6" t="n">
        <v>872817.0023016713</v>
      </c>
      <c r="AF6" t="n">
        <v>3.604912903864466e-06</v>
      </c>
      <c r="AG6" t="n">
        <v>1.536666666666667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2.8124</v>
      </c>
      <c r="E7" t="n">
        <v>35.56</v>
      </c>
      <c r="F7" t="n">
        <v>27.84</v>
      </c>
      <c r="G7" t="n">
        <v>13.15</v>
      </c>
      <c r="H7" t="n">
        <v>0.19</v>
      </c>
      <c r="I7" t="n">
        <v>127</v>
      </c>
      <c r="J7" t="n">
        <v>205.98</v>
      </c>
      <c r="K7" t="n">
        <v>55.27</v>
      </c>
      <c r="L7" t="n">
        <v>2.25</v>
      </c>
      <c r="M7" t="n">
        <v>125</v>
      </c>
      <c r="N7" t="n">
        <v>43.46</v>
      </c>
      <c r="O7" t="n">
        <v>25638.22</v>
      </c>
      <c r="P7" t="n">
        <v>393.75</v>
      </c>
      <c r="Q7" t="n">
        <v>1397.45</v>
      </c>
      <c r="R7" t="n">
        <v>192.26</v>
      </c>
      <c r="S7" t="n">
        <v>66.97</v>
      </c>
      <c r="T7" t="n">
        <v>59497.32</v>
      </c>
      <c r="U7" t="n">
        <v>0.35</v>
      </c>
      <c r="V7" t="n">
        <v>0.76</v>
      </c>
      <c r="W7" t="n">
        <v>5.5</v>
      </c>
      <c r="X7" t="n">
        <v>3.67</v>
      </c>
      <c r="Y7" t="n">
        <v>1</v>
      </c>
      <c r="Z7" t="n">
        <v>10</v>
      </c>
      <c r="AA7" t="n">
        <v>578.6737068667987</v>
      </c>
      <c r="AB7" t="n">
        <v>823.4112651020807</v>
      </c>
      <c r="AC7" t="n">
        <v>746.2787966618571</v>
      </c>
      <c r="AD7" t="n">
        <v>578673.7068667987</v>
      </c>
      <c r="AE7" t="n">
        <v>823411.2651020808</v>
      </c>
      <c r="AF7" t="n">
        <v>3.739472208183986e-06</v>
      </c>
      <c r="AG7" t="n">
        <v>1.481666666666667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2.8993</v>
      </c>
      <c r="E8" t="n">
        <v>34.49</v>
      </c>
      <c r="F8" t="n">
        <v>27.38</v>
      </c>
      <c r="G8" t="n">
        <v>14.67</v>
      </c>
      <c r="H8" t="n">
        <v>0.22</v>
      </c>
      <c r="I8" t="n">
        <v>112</v>
      </c>
      <c r="J8" t="n">
        <v>206.38</v>
      </c>
      <c r="K8" t="n">
        <v>55.27</v>
      </c>
      <c r="L8" t="n">
        <v>2.5</v>
      </c>
      <c r="M8" t="n">
        <v>110</v>
      </c>
      <c r="N8" t="n">
        <v>43.6</v>
      </c>
      <c r="O8" t="n">
        <v>25687.3</v>
      </c>
      <c r="P8" t="n">
        <v>386.14</v>
      </c>
      <c r="Q8" t="n">
        <v>1397.36</v>
      </c>
      <c r="R8" t="n">
        <v>177.65</v>
      </c>
      <c r="S8" t="n">
        <v>66.97</v>
      </c>
      <c r="T8" t="n">
        <v>52268.25</v>
      </c>
      <c r="U8" t="n">
        <v>0.38</v>
      </c>
      <c r="V8" t="n">
        <v>0.77</v>
      </c>
      <c r="W8" t="n">
        <v>5.47</v>
      </c>
      <c r="X8" t="n">
        <v>3.21</v>
      </c>
      <c r="Y8" t="n">
        <v>1</v>
      </c>
      <c r="Z8" t="n">
        <v>10</v>
      </c>
      <c r="AA8" t="n">
        <v>551.3382524352915</v>
      </c>
      <c r="AB8" t="n">
        <v>784.5148700378262</v>
      </c>
      <c r="AC8" t="n">
        <v>711.0259939212516</v>
      </c>
      <c r="AD8" t="n">
        <v>551338.2524352914</v>
      </c>
      <c r="AE8" t="n">
        <v>784514.8700378262</v>
      </c>
      <c r="AF8" t="n">
        <v>3.855017697762705e-06</v>
      </c>
      <c r="AG8" t="n">
        <v>1.437083333333333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2.9648</v>
      </c>
      <c r="E9" t="n">
        <v>33.73</v>
      </c>
      <c r="F9" t="n">
        <v>27.07</v>
      </c>
      <c r="G9" t="n">
        <v>16.08</v>
      </c>
      <c r="H9" t="n">
        <v>0.24</v>
      </c>
      <c r="I9" t="n">
        <v>101</v>
      </c>
      <c r="J9" t="n">
        <v>206.78</v>
      </c>
      <c r="K9" t="n">
        <v>55.27</v>
      </c>
      <c r="L9" t="n">
        <v>2.75</v>
      </c>
      <c r="M9" t="n">
        <v>99</v>
      </c>
      <c r="N9" t="n">
        <v>43.75</v>
      </c>
      <c r="O9" t="n">
        <v>25736.42</v>
      </c>
      <c r="P9" t="n">
        <v>380.41</v>
      </c>
      <c r="Q9" t="n">
        <v>1397.36</v>
      </c>
      <c r="R9" t="n">
        <v>167.21</v>
      </c>
      <c r="S9" t="n">
        <v>66.97</v>
      </c>
      <c r="T9" t="n">
        <v>47100.73</v>
      </c>
      <c r="U9" t="n">
        <v>0.4</v>
      </c>
      <c r="V9" t="n">
        <v>0.78</v>
      </c>
      <c r="W9" t="n">
        <v>5.46</v>
      </c>
      <c r="X9" t="n">
        <v>2.9</v>
      </c>
      <c r="Y9" t="n">
        <v>1</v>
      </c>
      <c r="Z9" t="n">
        <v>10</v>
      </c>
      <c r="AA9" t="n">
        <v>532.0365824902884</v>
      </c>
      <c r="AB9" t="n">
        <v>757.0499752630994</v>
      </c>
      <c r="AC9" t="n">
        <v>686.1338537579921</v>
      </c>
      <c r="AD9" t="n">
        <v>532036.5824902884</v>
      </c>
      <c r="AE9" t="n">
        <v>757049.9752630994</v>
      </c>
      <c r="AF9" t="n">
        <v>3.942108947099943e-06</v>
      </c>
      <c r="AG9" t="n">
        <v>1.405416666666667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3.0287</v>
      </c>
      <c r="E10" t="n">
        <v>33.02</v>
      </c>
      <c r="F10" t="n">
        <v>26.76</v>
      </c>
      <c r="G10" t="n">
        <v>17.65</v>
      </c>
      <c r="H10" t="n">
        <v>0.26</v>
      </c>
      <c r="I10" t="n">
        <v>91</v>
      </c>
      <c r="J10" t="n">
        <v>207.17</v>
      </c>
      <c r="K10" t="n">
        <v>55.27</v>
      </c>
      <c r="L10" t="n">
        <v>3</v>
      </c>
      <c r="M10" t="n">
        <v>89</v>
      </c>
      <c r="N10" t="n">
        <v>43.9</v>
      </c>
      <c r="O10" t="n">
        <v>25785.6</v>
      </c>
      <c r="P10" t="n">
        <v>374.83</v>
      </c>
      <c r="Q10" t="n">
        <v>1397.35</v>
      </c>
      <c r="R10" t="n">
        <v>157.35</v>
      </c>
      <c r="S10" t="n">
        <v>66.97</v>
      </c>
      <c r="T10" t="n">
        <v>42222.77</v>
      </c>
      <c r="U10" t="n">
        <v>0.43</v>
      </c>
      <c r="V10" t="n">
        <v>0.79</v>
      </c>
      <c r="W10" t="n">
        <v>5.44</v>
      </c>
      <c r="X10" t="n">
        <v>2.59</v>
      </c>
      <c r="Y10" t="n">
        <v>1</v>
      </c>
      <c r="Z10" t="n">
        <v>10</v>
      </c>
      <c r="AA10" t="n">
        <v>513.9721117192809</v>
      </c>
      <c r="AB10" t="n">
        <v>731.3455263578741</v>
      </c>
      <c r="AC10" t="n">
        <v>662.8372509413311</v>
      </c>
      <c r="AD10" t="n">
        <v>513972.1117192809</v>
      </c>
      <c r="AE10" t="n">
        <v>731345.526357874</v>
      </c>
      <c r="AF10" t="n">
        <v>4.027072776606045e-06</v>
      </c>
      <c r="AG10" t="n">
        <v>1.375833333333333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3.0794</v>
      </c>
      <c r="E11" t="n">
        <v>32.47</v>
      </c>
      <c r="F11" t="n">
        <v>26.54</v>
      </c>
      <c r="G11" t="n">
        <v>19.19</v>
      </c>
      <c r="H11" t="n">
        <v>0.28</v>
      </c>
      <c r="I11" t="n">
        <v>83</v>
      </c>
      <c r="J11" t="n">
        <v>207.57</v>
      </c>
      <c r="K11" t="n">
        <v>55.27</v>
      </c>
      <c r="L11" t="n">
        <v>3.25</v>
      </c>
      <c r="M11" t="n">
        <v>81</v>
      </c>
      <c r="N11" t="n">
        <v>44.05</v>
      </c>
      <c r="O11" t="n">
        <v>25834.83</v>
      </c>
      <c r="P11" t="n">
        <v>370.47</v>
      </c>
      <c r="Q11" t="n">
        <v>1397.34</v>
      </c>
      <c r="R11" t="n">
        <v>149.89</v>
      </c>
      <c r="S11" t="n">
        <v>66.97</v>
      </c>
      <c r="T11" t="n">
        <v>38530.27</v>
      </c>
      <c r="U11" t="n">
        <v>0.45</v>
      </c>
      <c r="V11" t="n">
        <v>0.79</v>
      </c>
      <c r="W11" t="n">
        <v>5.43</v>
      </c>
      <c r="X11" t="n">
        <v>2.37</v>
      </c>
      <c r="Y11" t="n">
        <v>1</v>
      </c>
      <c r="Z11" t="n">
        <v>10</v>
      </c>
      <c r="AA11" t="n">
        <v>500.3881376456466</v>
      </c>
      <c r="AB11" t="n">
        <v>712.0165035521781</v>
      </c>
      <c r="AC11" t="n">
        <v>645.3188606891695</v>
      </c>
      <c r="AD11" t="n">
        <v>500388.1376456466</v>
      </c>
      <c r="AE11" t="n">
        <v>712016.503552178</v>
      </c>
      <c r="AF11" t="n">
        <v>4.094485392505251e-06</v>
      </c>
      <c r="AG11" t="n">
        <v>1.352916666666667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3.1274</v>
      </c>
      <c r="E12" t="n">
        <v>31.98</v>
      </c>
      <c r="F12" t="n">
        <v>26.33</v>
      </c>
      <c r="G12" t="n">
        <v>20.79</v>
      </c>
      <c r="H12" t="n">
        <v>0.3</v>
      </c>
      <c r="I12" t="n">
        <v>76</v>
      </c>
      <c r="J12" t="n">
        <v>207.97</v>
      </c>
      <c r="K12" t="n">
        <v>55.27</v>
      </c>
      <c r="L12" t="n">
        <v>3.5</v>
      </c>
      <c r="M12" t="n">
        <v>74</v>
      </c>
      <c r="N12" t="n">
        <v>44.2</v>
      </c>
      <c r="O12" t="n">
        <v>25884.1</v>
      </c>
      <c r="P12" t="n">
        <v>366.3</v>
      </c>
      <c r="Q12" t="n">
        <v>1397.21</v>
      </c>
      <c r="R12" t="n">
        <v>142.69</v>
      </c>
      <c r="S12" t="n">
        <v>66.97</v>
      </c>
      <c r="T12" t="n">
        <v>34968.33</v>
      </c>
      <c r="U12" t="n">
        <v>0.47</v>
      </c>
      <c r="V12" t="n">
        <v>0.8</v>
      </c>
      <c r="W12" t="n">
        <v>5.43</v>
      </c>
      <c r="X12" t="n">
        <v>2.16</v>
      </c>
      <c r="Y12" t="n">
        <v>1</v>
      </c>
      <c r="Z12" t="n">
        <v>10</v>
      </c>
      <c r="AA12" t="n">
        <v>487.8930689115451</v>
      </c>
      <c r="AB12" t="n">
        <v>694.2369151039817</v>
      </c>
      <c r="AC12" t="n">
        <v>629.2047626258908</v>
      </c>
      <c r="AD12" t="n">
        <v>487893.0689115451</v>
      </c>
      <c r="AE12" t="n">
        <v>694236.9151039817</v>
      </c>
      <c r="AF12" t="n">
        <v>4.158307987439411e-06</v>
      </c>
      <c r="AG12" t="n">
        <v>1.3325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3.1639</v>
      </c>
      <c r="E13" t="n">
        <v>31.61</v>
      </c>
      <c r="F13" t="n">
        <v>26.16</v>
      </c>
      <c r="G13" t="n">
        <v>22.11</v>
      </c>
      <c r="H13" t="n">
        <v>0.32</v>
      </c>
      <c r="I13" t="n">
        <v>71</v>
      </c>
      <c r="J13" t="n">
        <v>208.37</v>
      </c>
      <c r="K13" t="n">
        <v>55.27</v>
      </c>
      <c r="L13" t="n">
        <v>3.75</v>
      </c>
      <c r="M13" t="n">
        <v>69</v>
      </c>
      <c r="N13" t="n">
        <v>44.35</v>
      </c>
      <c r="O13" t="n">
        <v>25933.43</v>
      </c>
      <c r="P13" t="n">
        <v>362.61</v>
      </c>
      <c r="Q13" t="n">
        <v>1397.38</v>
      </c>
      <c r="R13" t="n">
        <v>137.68</v>
      </c>
      <c r="S13" t="n">
        <v>66.97</v>
      </c>
      <c r="T13" t="n">
        <v>32484.27</v>
      </c>
      <c r="U13" t="n">
        <v>0.49</v>
      </c>
      <c r="V13" t="n">
        <v>0.8</v>
      </c>
      <c r="W13" t="n">
        <v>5.4</v>
      </c>
      <c r="X13" t="n">
        <v>1.99</v>
      </c>
      <c r="Y13" t="n">
        <v>1</v>
      </c>
      <c r="Z13" t="n">
        <v>10</v>
      </c>
      <c r="AA13" t="n">
        <v>478.1420446704609</v>
      </c>
      <c r="AB13" t="n">
        <v>680.3619055586795</v>
      </c>
      <c r="AC13" t="n">
        <v>616.6294847957336</v>
      </c>
      <c r="AD13" t="n">
        <v>478142.0446704609</v>
      </c>
      <c r="AE13" t="n">
        <v>680361.9055586795</v>
      </c>
      <c r="AF13" t="n">
        <v>4.206839752337262e-06</v>
      </c>
      <c r="AG13" t="n">
        <v>1.317083333333333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3.1948</v>
      </c>
      <c r="E14" t="n">
        <v>31.3</v>
      </c>
      <c r="F14" t="n">
        <v>26.06</v>
      </c>
      <c r="G14" t="n">
        <v>23.69</v>
      </c>
      <c r="H14" t="n">
        <v>0.34</v>
      </c>
      <c r="I14" t="n">
        <v>66</v>
      </c>
      <c r="J14" t="n">
        <v>208.77</v>
      </c>
      <c r="K14" t="n">
        <v>55.27</v>
      </c>
      <c r="L14" t="n">
        <v>4</v>
      </c>
      <c r="M14" t="n">
        <v>64</v>
      </c>
      <c r="N14" t="n">
        <v>44.5</v>
      </c>
      <c r="O14" t="n">
        <v>25982.82</v>
      </c>
      <c r="P14" t="n">
        <v>360</v>
      </c>
      <c r="Q14" t="n">
        <v>1397.32</v>
      </c>
      <c r="R14" t="n">
        <v>133.78</v>
      </c>
      <c r="S14" t="n">
        <v>66.97</v>
      </c>
      <c r="T14" t="n">
        <v>30562.97</v>
      </c>
      <c r="U14" t="n">
        <v>0.5</v>
      </c>
      <c r="V14" t="n">
        <v>0.8100000000000001</v>
      </c>
      <c r="W14" t="n">
        <v>5.42</v>
      </c>
      <c r="X14" t="n">
        <v>1.89</v>
      </c>
      <c r="Y14" t="n">
        <v>1</v>
      </c>
      <c r="Z14" t="n">
        <v>10</v>
      </c>
      <c r="AA14" t="n">
        <v>470.7508212142064</v>
      </c>
      <c r="AB14" t="n">
        <v>669.8447236225603</v>
      </c>
      <c r="AC14" t="n">
        <v>607.097492446093</v>
      </c>
      <c r="AD14" t="n">
        <v>470750.8212142065</v>
      </c>
      <c r="AE14" t="n">
        <v>669844.7236225603</v>
      </c>
      <c r="AF14" t="n">
        <v>4.247925547826127e-06</v>
      </c>
      <c r="AG14" t="n">
        <v>1.304166666666667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3.2265</v>
      </c>
      <c r="E15" t="n">
        <v>30.99</v>
      </c>
      <c r="F15" t="n">
        <v>25.91</v>
      </c>
      <c r="G15" t="n">
        <v>25.08</v>
      </c>
      <c r="H15" t="n">
        <v>0.36</v>
      </c>
      <c r="I15" t="n">
        <v>62</v>
      </c>
      <c r="J15" t="n">
        <v>209.17</v>
      </c>
      <c r="K15" t="n">
        <v>55.27</v>
      </c>
      <c r="L15" t="n">
        <v>4.25</v>
      </c>
      <c r="M15" t="n">
        <v>60</v>
      </c>
      <c r="N15" t="n">
        <v>44.65</v>
      </c>
      <c r="O15" t="n">
        <v>26032.25</v>
      </c>
      <c r="P15" t="n">
        <v>356.8</v>
      </c>
      <c r="Q15" t="n">
        <v>1397.29</v>
      </c>
      <c r="R15" t="n">
        <v>129.33</v>
      </c>
      <c r="S15" t="n">
        <v>66.97</v>
      </c>
      <c r="T15" t="n">
        <v>28355.18</v>
      </c>
      <c r="U15" t="n">
        <v>0.52</v>
      </c>
      <c r="V15" t="n">
        <v>0.8100000000000001</v>
      </c>
      <c r="W15" t="n">
        <v>5.4</v>
      </c>
      <c r="X15" t="n">
        <v>1.75</v>
      </c>
      <c r="Y15" t="n">
        <v>1</v>
      </c>
      <c r="Z15" t="n">
        <v>10</v>
      </c>
      <c r="AA15" t="n">
        <v>462.6042181071125</v>
      </c>
      <c r="AB15" t="n">
        <v>658.25269051116</v>
      </c>
      <c r="AC15" t="n">
        <v>596.5913348455316</v>
      </c>
      <c r="AD15" t="n">
        <v>462604.2181071125</v>
      </c>
      <c r="AE15" t="n">
        <v>658252.6905111601</v>
      </c>
      <c r="AF15" t="n">
        <v>4.290075053230562e-06</v>
      </c>
      <c r="AG15" t="n">
        <v>1.29125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3.2562</v>
      </c>
      <c r="E16" t="n">
        <v>30.71</v>
      </c>
      <c r="F16" t="n">
        <v>25.79</v>
      </c>
      <c r="G16" t="n">
        <v>26.68</v>
      </c>
      <c r="H16" t="n">
        <v>0.38</v>
      </c>
      <c r="I16" t="n">
        <v>58</v>
      </c>
      <c r="J16" t="n">
        <v>209.58</v>
      </c>
      <c r="K16" t="n">
        <v>55.27</v>
      </c>
      <c r="L16" t="n">
        <v>4.5</v>
      </c>
      <c r="M16" t="n">
        <v>56</v>
      </c>
      <c r="N16" t="n">
        <v>44.8</v>
      </c>
      <c r="O16" t="n">
        <v>26081.73</v>
      </c>
      <c r="P16" t="n">
        <v>353.98</v>
      </c>
      <c r="Q16" t="n">
        <v>1397.21</v>
      </c>
      <c r="R16" t="n">
        <v>125.62</v>
      </c>
      <c r="S16" t="n">
        <v>66.97</v>
      </c>
      <c r="T16" t="n">
        <v>26521.14</v>
      </c>
      <c r="U16" t="n">
        <v>0.53</v>
      </c>
      <c r="V16" t="n">
        <v>0.82</v>
      </c>
      <c r="W16" t="n">
        <v>5.39</v>
      </c>
      <c r="X16" t="n">
        <v>1.63</v>
      </c>
      <c r="Y16" t="n">
        <v>1</v>
      </c>
      <c r="Z16" t="n">
        <v>10</v>
      </c>
      <c r="AA16" t="n">
        <v>455.3836738691551</v>
      </c>
      <c r="AB16" t="n">
        <v>647.9783728859587</v>
      </c>
      <c r="AC16" t="n">
        <v>587.2794566640904</v>
      </c>
      <c r="AD16" t="n">
        <v>455383.6738691551</v>
      </c>
      <c r="AE16" t="n">
        <v>647978.3728859588</v>
      </c>
      <c r="AF16" t="n">
        <v>4.329565283846074e-06</v>
      </c>
      <c r="AG16" t="n">
        <v>1.279583333333333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3.2862</v>
      </c>
      <c r="E17" t="n">
        <v>30.43</v>
      </c>
      <c r="F17" t="n">
        <v>25.68</v>
      </c>
      <c r="G17" t="n">
        <v>28.53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350.86</v>
      </c>
      <c r="Q17" t="n">
        <v>1397.26</v>
      </c>
      <c r="R17" t="n">
        <v>121.61</v>
      </c>
      <c r="S17" t="n">
        <v>66.97</v>
      </c>
      <c r="T17" t="n">
        <v>24537.51</v>
      </c>
      <c r="U17" t="n">
        <v>0.55</v>
      </c>
      <c r="V17" t="n">
        <v>0.82</v>
      </c>
      <c r="W17" t="n">
        <v>5.38</v>
      </c>
      <c r="X17" t="n">
        <v>1.51</v>
      </c>
      <c r="Y17" t="n">
        <v>1</v>
      </c>
      <c r="Z17" t="n">
        <v>10</v>
      </c>
      <c r="AA17" t="n">
        <v>448.0659012018546</v>
      </c>
      <c r="AB17" t="n">
        <v>637.565706164935</v>
      </c>
      <c r="AC17" t="n">
        <v>577.8421891407452</v>
      </c>
      <c r="AD17" t="n">
        <v>448065.9012018546</v>
      </c>
      <c r="AE17" t="n">
        <v>637565.706164935</v>
      </c>
      <c r="AF17" t="n">
        <v>4.369454405679923e-06</v>
      </c>
      <c r="AG17" t="n">
        <v>1.267916666666667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3.3063</v>
      </c>
      <c r="E18" t="n">
        <v>30.25</v>
      </c>
      <c r="F18" t="n">
        <v>25.61</v>
      </c>
      <c r="G18" t="n">
        <v>30.13</v>
      </c>
      <c r="H18" t="n">
        <v>0.42</v>
      </c>
      <c r="I18" t="n">
        <v>51</v>
      </c>
      <c r="J18" t="n">
        <v>210.38</v>
      </c>
      <c r="K18" t="n">
        <v>55.27</v>
      </c>
      <c r="L18" t="n">
        <v>5</v>
      </c>
      <c r="M18" t="n">
        <v>49</v>
      </c>
      <c r="N18" t="n">
        <v>45.11</v>
      </c>
      <c r="O18" t="n">
        <v>26180.86</v>
      </c>
      <c r="P18" t="n">
        <v>348.79</v>
      </c>
      <c r="Q18" t="n">
        <v>1397.28</v>
      </c>
      <c r="R18" t="n">
        <v>119.78</v>
      </c>
      <c r="S18" t="n">
        <v>66.97</v>
      </c>
      <c r="T18" t="n">
        <v>23636.32</v>
      </c>
      <c r="U18" t="n">
        <v>0.5600000000000001</v>
      </c>
      <c r="V18" t="n">
        <v>0.82</v>
      </c>
      <c r="W18" t="n">
        <v>5.37</v>
      </c>
      <c r="X18" t="n">
        <v>1.45</v>
      </c>
      <c r="Y18" t="n">
        <v>1</v>
      </c>
      <c r="Z18" t="n">
        <v>10</v>
      </c>
      <c r="AA18" t="n">
        <v>443.2770776341927</v>
      </c>
      <c r="AB18" t="n">
        <v>630.7515529981216</v>
      </c>
      <c r="AC18" t="n">
        <v>571.6663469569859</v>
      </c>
      <c r="AD18" t="n">
        <v>443277.0776341927</v>
      </c>
      <c r="AE18" t="n">
        <v>630751.5529981216</v>
      </c>
      <c r="AF18" t="n">
        <v>4.396180117308602e-06</v>
      </c>
      <c r="AG18" t="n">
        <v>1.260416666666667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3.323</v>
      </c>
      <c r="E19" t="n">
        <v>30.09</v>
      </c>
      <c r="F19" t="n">
        <v>25.54</v>
      </c>
      <c r="G19" t="n">
        <v>31.28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346.68</v>
      </c>
      <c r="Q19" t="n">
        <v>1397.36</v>
      </c>
      <c r="R19" t="n">
        <v>117.37</v>
      </c>
      <c r="S19" t="n">
        <v>66.97</v>
      </c>
      <c r="T19" t="n">
        <v>22444.03</v>
      </c>
      <c r="U19" t="n">
        <v>0.57</v>
      </c>
      <c r="V19" t="n">
        <v>0.82</v>
      </c>
      <c r="W19" t="n">
        <v>5.37</v>
      </c>
      <c r="X19" t="n">
        <v>1.38</v>
      </c>
      <c r="Y19" t="n">
        <v>1</v>
      </c>
      <c r="Z19" t="n">
        <v>10</v>
      </c>
      <c r="AA19" t="n">
        <v>438.9558350203154</v>
      </c>
      <c r="AB19" t="n">
        <v>624.6027340604682</v>
      </c>
      <c r="AC19" t="n">
        <v>566.0935142885918</v>
      </c>
      <c r="AD19" t="n">
        <v>438955.8350203154</v>
      </c>
      <c r="AE19" t="n">
        <v>624602.7340604682</v>
      </c>
      <c r="AF19" t="n">
        <v>4.418385061796113e-06</v>
      </c>
      <c r="AG19" t="n">
        <v>1.25375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3.3449</v>
      </c>
      <c r="E20" t="n">
        <v>29.9</v>
      </c>
      <c r="F20" t="n">
        <v>25.47</v>
      </c>
      <c r="G20" t="n">
        <v>33.22</v>
      </c>
      <c r="H20" t="n">
        <v>0.46</v>
      </c>
      <c r="I20" t="n">
        <v>46</v>
      </c>
      <c r="J20" t="n">
        <v>211.18</v>
      </c>
      <c r="K20" t="n">
        <v>55.27</v>
      </c>
      <c r="L20" t="n">
        <v>5.5</v>
      </c>
      <c r="M20" t="n">
        <v>44</v>
      </c>
      <c r="N20" t="n">
        <v>45.41</v>
      </c>
      <c r="O20" t="n">
        <v>26280.2</v>
      </c>
      <c r="P20" t="n">
        <v>344.25</v>
      </c>
      <c r="Q20" t="n">
        <v>1397.34</v>
      </c>
      <c r="R20" t="n">
        <v>114.65</v>
      </c>
      <c r="S20" t="n">
        <v>66.97</v>
      </c>
      <c r="T20" t="n">
        <v>21096.8</v>
      </c>
      <c r="U20" t="n">
        <v>0.58</v>
      </c>
      <c r="V20" t="n">
        <v>0.83</v>
      </c>
      <c r="W20" t="n">
        <v>5.37</v>
      </c>
      <c r="X20" t="n">
        <v>1.3</v>
      </c>
      <c r="Y20" t="n">
        <v>1</v>
      </c>
      <c r="Z20" t="n">
        <v>10</v>
      </c>
      <c r="AA20" t="n">
        <v>433.754905892997</v>
      </c>
      <c r="AB20" t="n">
        <v>617.2021841795735</v>
      </c>
      <c r="AC20" t="n">
        <v>559.3862056885973</v>
      </c>
      <c r="AD20" t="n">
        <v>433754.905892997</v>
      </c>
      <c r="AE20" t="n">
        <v>617202.1841795734</v>
      </c>
      <c r="AF20" t="n">
        <v>4.447504120734823e-06</v>
      </c>
      <c r="AG20" t="n">
        <v>1.245833333333333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3.3613</v>
      </c>
      <c r="E21" t="n">
        <v>29.75</v>
      </c>
      <c r="F21" t="n">
        <v>25.4</v>
      </c>
      <c r="G21" t="n">
        <v>34.64</v>
      </c>
      <c r="H21" t="n">
        <v>0.48</v>
      </c>
      <c r="I21" t="n">
        <v>44</v>
      </c>
      <c r="J21" t="n">
        <v>211.59</v>
      </c>
      <c r="K21" t="n">
        <v>55.27</v>
      </c>
      <c r="L21" t="n">
        <v>5.75</v>
      </c>
      <c r="M21" t="n">
        <v>42</v>
      </c>
      <c r="N21" t="n">
        <v>45.57</v>
      </c>
      <c r="O21" t="n">
        <v>26329.94</v>
      </c>
      <c r="P21" t="n">
        <v>342.08</v>
      </c>
      <c r="Q21" t="n">
        <v>1397.36</v>
      </c>
      <c r="R21" t="n">
        <v>112.91</v>
      </c>
      <c r="S21" t="n">
        <v>66.97</v>
      </c>
      <c r="T21" t="n">
        <v>20235.58</v>
      </c>
      <c r="U21" t="n">
        <v>0.59</v>
      </c>
      <c r="V21" t="n">
        <v>0.83</v>
      </c>
      <c r="W21" t="n">
        <v>5.36</v>
      </c>
      <c r="X21" t="n">
        <v>1.23</v>
      </c>
      <c r="Y21" t="n">
        <v>1</v>
      </c>
      <c r="Z21" t="n">
        <v>10</v>
      </c>
      <c r="AA21" t="n">
        <v>429.5227364693174</v>
      </c>
      <c r="AB21" t="n">
        <v>611.1801100159732</v>
      </c>
      <c r="AC21" t="n">
        <v>553.9282450671042</v>
      </c>
      <c r="AD21" t="n">
        <v>429522.7364693174</v>
      </c>
      <c r="AE21" t="n">
        <v>611180.1100159732</v>
      </c>
      <c r="AF21" t="n">
        <v>4.469310174003994e-06</v>
      </c>
      <c r="AG21" t="n">
        <v>1.239583333333333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3.3755</v>
      </c>
      <c r="E22" t="n">
        <v>29.63</v>
      </c>
      <c r="F22" t="n">
        <v>25.36</v>
      </c>
      <c r="G22" t="n">
        <v>36.22</v>
      </c>
      <c r="H22" t="n">
        <v>0.5</v>
      </c>
      <c r="I22" t="n">
        <v>42</v>
      </c>
      <c r="J22" t="n">
        <v>211.99</v>
      </c>
      <c r="K22" t="n">
        <v>55.27</v>
      </c>
      <c r="L22" t="n">
        <v>6</v>
      </c>
      <c r="M22" t="n">
        <v>40</v>
      </c>
      <c r="N22" t="n">
        <v>45.72</v>
      </c>
      <c r="O22" t="n">
        <v>26379.74</v>
      </c>
      <c r="P22" t="n">
        <v>340.59</v>
      </c>
      <c r="Q22" t="n">
        <v>1397.23</v>
      </c>
      <c r="R22" t="n">
        <v>111.19</v>
      </c>
      <c r="S22" t="n">
        <v>66.97</v>
      </c>
      <c r="T22" t="n">
        <v>19384.25</v>
      </c>
      <c r="U22" t="n">
        <v>0.6</v>
      </c>
      <c r="V22" t="n">
        <v>0.83</v>
      </c>
      <c r="W22" t="n">
        <v>5.37</v>
      </c>
      <c r="X22" t="n">
        <v>1.19</v>
      </c>
      <c r="Y22" t="n">
        <v>1</v>
      </c>
      <c r="Z22" t="n">
        <v>10</v>
      </c>
      <c r="AA22" t="n">
        <v>426.3190797809472</v>
      </c>
      <c r="AB22" t="n">
        <v>606.6215358567881</v>
      </c>
      <c r="AC22" t="n">
        <v>549.7966921212145</v>
      </c>
      <c r="AD22" t="n">
        <v>426319.0797809472</v>
      </c>
      <c r="AE22" t="n">
        <v>606621.5358567882</v>
      </c>
      <c r="AF22" t="n">
        <v>4.488191025005349e-06</v>
      </c>
      <c r="AG22" t="n">
        <v>1.234583333333333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3.3927</v>
      </c>
      <c r="E23" t="n">
        <v>29.47</v>
      </c>
      <c r="F23" t="n">
        <v>25.29</v>
      </c>
      <c r="G23" t="n">
        <v>37.93</v>
      </c>
      <c r="H23" t="n">
        <v>0.52</v>
      </c>
      <c r="I23" t="n">
        <v>40</v>
      </c>
      <c r="J23" t="n">
        <v>212.4</v>
      </c>
      <c r="K23" t="n">
        <v>55.27</v>
      </c>
      <c r="L23" t="n">
        <v>6.25</v>
      </c>
      <c r="M23" t="n">
        <v>38</v>
      </c>
      <c r="N23" t="n">
        <v>45.87</v>
      </c>
      <c r="O23" t="n">
        <v>26429.59</v>
      </c>
      <c r="P23" t="n">
        <v>338</v>
      </c>
      <c r="Q23" t="n">
        <v>1397.25</v>
      </c>
      <c r="R23" t="n">
        <v>109</v>
      </c>
      <c r="S23" t="n">
        <v>66.97</v>
      </c>
      <c r="T23" t="n">
        <v>18299.82</v>
      </c>
      <c r="U23" t="n">
        <v>0.61</v>
      </c>
      <c r="V23" t="n">
        <v>0.83</v>
      </c>
      <c r="W23" t="n">
        <v>5.36</v>
      </c>
      <c r="X23" t="n">
        <v>1.12</v>
      </c>
      <c r="Y23" t="n">
        <v>1</v>
      </c>
      <c r="Z23" t="n">
        <v>10</v>
      </c>
      <c r="AA23" t="n">
        <v>421.7287044215919</v>
      </c>
      <c r="AB23" t="n">
        <v>600.0897602860535</v>
      </c>
      <c r="AC23" t="n">
        <v>543.8767760117479</v>
      </c>
      <c r="AD23" t="n">
        <v>421728.7044215919</v>
      </c>
      <c r="AE23" t="n">
        <v>600089.7602860535</v>
      </c>
      <c r="AF23" t="n">
        <v>4.511060788190091e-06</v>
      </c>
      <c r="AG23" t="n">
        <v>1.227916666666667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3.4126</v>
      </c>
      <c r="E24" t="n">
        <v>29.3</v>
      </c>
      <c r="F24" t="n">
        <v>25.2</v>
      </c>
      <c r="G24" t="n">
        <v>39.78</v>
      </c>
      <c r="H24" t="n">
        <v>0.54</v>
      </c>
      <c r="I24" t="n">
        <v>38</v>
      </c>
      <c r="J24" t="n">
        <v>212.8</v>
      </c>
      <c r="K24" t="n">
        <v>55.27</v>
      </c>
      <c r="L24" t="n">
        <v>6.5</v>
      </c>
      <c r="M24" t="n">
        <v>36</v>
      </c>
      <c r="N24" t="n">
        <v>46.03</v>
      </c>
      <c r="O24" t="n">
        <v>26479.5</v>
      </c>
      <c r="P24" t="n">
        <v>335.46</v>
      </c>
      <c r="Q24" t="n">
        <v>1397.31</v>
      </c>
      <c r="R24" t="n">
        <v>106.18</v>
      </c>
      <c r="S24" t="n">
        <v>66.97</v>
      </c>
      <c r="T24" t="n">
        <v>16902.31</v>
      </c>
      <c r="U24" t="n">
        <v>0.63</v>
      </c>
      <c r="V24" t="n">
        <v>0.84</v>
      </c>
      <c r="W24" t="n">
        <v>5.35</v>
      </c>
      <c r="X24" t="n">
        <v>1.03</v>
      </c>
      <c r="Y24" t="n">
        <v>1</v>
      </c>
      <c r="Z24" t="n">
        <v>10</v>
      </c>
      <c r="AA24" t="n">
        <v>416.7882169869467</v>
      </c>
      <c r="AB24" t="n">
        <v>593.0598002921788</v>
      </c>
      <c r="AC24" t="n">
        <v>537.5053425529637</v>
      </c>
      <c r="AD24" t="n">
        <v>416788.2169869468</v>
      </c>
      <c r="AE24" t="n">
        <v>593059.8002921788</v>
      </c>
      <c r="AF24" t="n">
        <v>4.537520572339878e-06</v>
      </c>
      <c r="AG24" t="n">
        <v>1.220833333333333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3.4158</v>
      </c>
      <c r="E25" t="n">
        <v>29.28</v>
      </c>
      <c r="F25" t="n">
        <v>25.21</v>
      </c>
      <c r="G25" t="n">
        <v>40.88</v>
      </c>
      <c r="H25" t="n">
        <v>0.5600000000000001</v>
      </c>
      <c r="I25" t="n">
        <v>37</v>
      </c>
      <c r="J25" t="n">
        <v>213.21</v>
      </c>
      <c r="K25" t="n">
        <v>55.27</v>
      </c>
      <c r="L25" t="n">
        <v>6.75</v>
      </c>
      <c r="M25" t="n">
        <v>35</v>
      </c>
      <c r="N25" t="n">
        <v>46.18</v>
      </c>
      <c r="O25" t="n">
        <v>26529.46</v>
      </c>
      <c r="P25" t="n">
        <v>334.79</v>
      </c>
      <c r="Q25" t="n">
        <v>1397.22</v>
      </c>
      <c r="R25" t="n">
        <v>106.49</v>
      </c>
      <c r="S25" t="n">
        <v>66.97</v>
      </c>
      <c r="T25" t="n">
        <v>17060.88</v>
      </c>
      <c r="U25" t="n">
        <v>0.63</v>
      </c>
      <c r="V25" t="n">
        <v>0.83</v>
      </c>
      <c r="W25" t="n">
        <v>5.36</v>
      </c>
      <c r="X25" t="n">
        <v>1.04</v>
      </c>
      <c r="Y25" t="n">
        <v>1</v>
      </c>
      <c r="Z25" t="n">
        <v>10</v>
      </c>
      <c r="AA25" t="n">
        <v>415.9339031531418</v>
      </c>
      <c r="AB25" t="n">
        <v>591.8441728559571</v>
      </c>
      <c r="AC25" t="n">
        <v>536.4035881578739</v>
      </c>
      <c r="AD25" t="n">
        <v>415933.9031531418</v>
      </c>
      <c r="AE25" t="n">
        <v>591844.1728559572</v>
      </c>
      <c r="AF25" t="n">
        <v>4.541775412002154e-06</v>
      </c>
      <c r="AG25" t="n">
        <v>1.22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3.4346</v>
      </c>
      <c r="E26" t="n">
        <v>29.12</v>
      </c>
      <c r="F26" t="n">
        <v>25.13</v>
      </c>
      <c r="G26" t="n">
        <v>43.08</v>
      </c>
      <c r="H26" t="n">
        <v>0.58</v>
      </c>
      <c r="I26" t="n">
        <v>35</v>
      </c>
      <c r="J26" t="n">
        <v>213.61</v>
      </c>
      <c r="K26" t="n">
        <v>55.27</v>
      </c>
      <c r="L26" t="n">
        <v>7</v>
      </c>
      <c r="M26" t="n">
        <v>33</v>
      </c>
      <c r="N26" t="n">
        <v>46.34</v>
      </c>
      <c r="O26" t="n">
        <v>26579.47</v>
      </c>
      <c r="P26" t="n">
        <v>331.64</v>
      </c>
      <c r="Q26" t="n">
        <v>1397.2</v>
      </c>
      <c r="R26" t="n">
        <v>104.03</v>
      </c>
      <c r="S26" t="n">
        <v>66.97</v>
      </c>
      <c r="T26" t="n">
        <v>15844.06</v>
      </c>
      <c r="U26" t="n">
        <v>0.64</v>
      </c>
      <c r="V26" t="n">
        <v>0.84</v>
      </c>
      <c r="W26" t="n">
        <v>5.35</v>
      </c>
      <c r="X26" t="n">
        <v>0.96</v>
      </c>
      <c r="Y26" t="n">
        <v>1</v>
      </c>
      <c r="Z26" t="n">
        <v>10</v>
      </c>
      <c r="AA26" t="n">
        <v>410.7717392152657</v>
      </c>
      <c r="AB26" t="n">
        <v>584.4987830649399</v>
      </c>
      <c r="AC26" t="n">
        <v>529.7462725653136</v>
      </c>
      <c r="AD26" t="n">
        <v>410771.7392152657</v>
      </c>
      <c r="AE26" t="n">
        <v>584498.7830649399</v>
      </c>
      <c r="AF26" t="n">
        <v>4.566772595018035e-06</v>
      </c>
      <c r="AG26" t="n">
        <v>1.213333333333333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3.4431</v>
      </c>
      <c r="E27" t="n">
        <v>29.04</v>
      </c>
      <c r="F27" t="n">
        <v>25.1</v>
      </c>
      <c r="G27" t="n">
        <v>44.29</v>
      </c>
      <c r="H27" t="n">
        <v>0.6</v>
      </c>
      <c r="I27" t="n">
        <v>34</v>
      </c>
      <c r="J27" t="n">
        <v>214.02</v>
      </c>
      <c r="K27" t="n">
        <v>55.27</v>
      </c>
      <c r="L27" t="n">
        <v>7.25</v>
      </c>
      <c r="M27" t="n">
        <v>32</v>
      </c>
      <c r="N27" t="n">
        <v>46.49</v>
      </c>
      <c r="O27" t="n">
        <v>26629.54</v>
      </c>
      <c r="P27" t="n">
        <v>330.06</v>
      </c>
      <c r="Q27" t="n">
        <v>1397.34</v>
      </c>
      <c r="R27" t="n">
        <v>103.01</v>
      </c>
      <c r="S27" t="n">
        <v>66.97</v>
      </c>
      <c r="T27" t="n">
        <v>15338.36</v>
      </c>
      <c r="U27" t="n">
        <v>0.65</v>
      </c>
      <c r="V27" t="n">
        <v>0.84</v>
      </c>
      <c r="W27" t="n">
        <v>5.35</v>
      </c>
      <c r="X27" t="n">
        <v>0.93</v>
      </c>
      <c r="Y27" t="n">
        <v>1</v>
      </c>
      <c r="Z27" t="n">
        <v>10</v>
      </c>
      <c r="AA27" t="n">
        <v>408.3659911728944</v>
      </c>
      <c r="AB27" t="n">
        <v>581.0755757970464</v>
      </c>
      <c r="AC27" t="n">
        <v>526.6437318194185</v>
      </c>
      <c r="AD27" t="n">
        <v>408365.9911728944</v>
      </c>
      <c r="AE27" t="n">
        <v>581075.5757970464</v>
      </c>
      <c r="AF27" t="n">
        <v>4.578074512870958e-06</v>
      </c>
      <c r="AG27" t="n">
        <v>1.21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3.4501</v>
      </c>
      <c r="E28" t="n">
        <v>28.98</v>
      </c>
      <c r="F28" t="n">
        <v>25.08</v>
      </c>
      <c r="G28" t="n">
        <v>45.6</v>
      </c>
      <c r="H28" t="n">
        <v>0.62</v>
      </c>
      <c r="I28" t="n">
        <v>33</v>
      </c>
      <c r="J28" t="n">
        <v>214.42</v>
      </c>
      <c r="K28" t="n">
        <v>55.27</v>
      </c>
      <c r="L28" t="n">
        <v>7.5</v>
      </c>
      <c r="M28" t="n">
        <v>31</v>
      </c>
      <c r="N28" t="n">
        <v>46.65</v>
      </c>
      <c r="O28" t="n">
        <v>26679.66</v>
      </c>
      <c r="P28" t="n">
        <v>328.87</v>
      </c>
      <c r="Q28" t="n">
        <v>1397.28</v>
      </c>
      <c r="R28" t="n">
        <v>102.25</v>
      </c>
      <c r="S28" t="n">
        <v>66.97</v>
      </c>
      <c r="T28" t="n">
        <v>14963.49</v>
      </c>
      <c r="U28" t="n">
        <v>0.65</v>
      </c>
      <c r="V28" t="n">
        <v>0.84</v>
      </c>
      <c r="W28" t="n">
        <v>5.35</v>
      </c>
      <c r="X28" t="n">
        <v>0.92</v>
      </c>
      <c r="Y28" t="n">
        <v>1</v>
      </c>
      <c r="Z28" t="n">
        <v>10</v>
      </c>
      <c r="AA28" t="n">
        <v>406.5080817321743</v>
      </c>
      <c r="AB28" t="n">
        <v>578.4319036466198</v>
      </c>
      <c r="AC28" t="n">
        <v>524.2477037896772</v>
      </c>
      <c r="AD28" t="n">
        <v>406508.0817321743</v>
      </c>
      <c r="AE28" t="n">
        <v>578431.9036466199</v>
      </c>
      <c r="AF28" t="n">
        <v>4.58738197463219e-06</v>
      </c>
      <c r="AG28" t="n">
        <v>1.2075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3.4569</v>
      </c>
      <c r="E29" t="n">
        <v>28.93</v>
      </c>
      <c r="F29" t="n">
        <v>25.07</v>
      </c>
      <c r="G29" t="n">
        <v>47</v>
      </c>
      <c r="H29" t="n">
        <v>0.64</v>
      </c>
      <c r="I29" t="n">
        <v>32</v>
      </c>
      <c r="J29" t="n">
        <v>214.83</v>
      </c>
      <c r="K29" t="n">
        <v>55.27</v>
      </c>
      <c r="L29" t="n">
        <v>7.75</v>
      </c>
      <c r="M29" t="n">
        <v>30</v>
      </c>
      <c r="N29" t="n">
        <v>46.81</v>
      </c>
      <c r="O29" t="n">
        <v>26729.83</v>
      </c>
      <c r="P29" t="n">
        <v>326.94</v>
      </c>
      <c r="Q29" t="n">
        <v>1397.35</v>
      </c>
      <c r="R29" t="n">
        <v>102</v>
      </c>
      <c r="S29" t="n">
        <v>66.97</v>
      </c>
      <c r="T29" t="n">
        <v>14842.87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404.1677113459527</v>
      </c>
      <c r="AB29" t="n">
        <v>575.1017241038866</v>
      </c>
      <c r="AC29" t="n">
        <v>521.2294764625208</v>
      </c>
      <c r="AD29" t="n">
        <v>404167.7113459528</v>
      </c>
      <c r="AE29" t="n">
        <v>575101.7241038865</v>
      </c>
      <c r="AF29" t="n">
        <v>4.596423508914529e-06</v>
      </c>
      <c r="AG29" t="n">
        <v>1.205416666666667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3.4657</v>
      </c>
      <c r="E30" t="n">
        <v>28.85</v>
      </c>
      <c r="F30" t="n">
        <v>25.03</v>
      </c>
      <c r="G30" t="n">
        <v>48.45</v>
      </c>
      <c r="H30" t="n">
        <v>0.66</v>
      </c>
      <c r="I30" t="n">
        <v>31</v>
      </c>
      <c r="J30" t="n">
        <v>215.24</v>
      </c>
      <c r="K30" t="n">
        <v>55.27</v>
      </c>
      <c r="L30" t="n">
        <v>8</v>
      </c>
      <c r="M30" t="n">
        <v>29</v>
      </c>
      <c r="N30" t="n">
        <v>46.97</v>
      </c>
      <c r="O30" t="n">
        <v>26780.06</v>
      </c>
      <c r="P30" t="n">
        <v>325.12</v>
      </c>
      <c r="Q30" t="n">
        <v>1397.26</v>
      </c>
      <c r="R30" t="n">
        <v>100.85</v>
      </c>
      <c r="S30" t="n">
        <v>66.97</v>
      </c>
      <c r="T30" t="n">
        <v>14272.52</v>
      </c>
      <c r="U30" t="n">
        <v>0.66</v>
      </c>
      <c r="V30" t="n">
        <v>0.84</v>
      </c>
      <c r="W30" t="n">
        <v>5.34</v>
      </c>
      <c r="X30" t="n">
        <v>0.87</v>
      </c>
      <c r="Y30" t="n">
        <v>1</v>
      </c>
      <c r="Z30" t="n">
        <v>10</v>
      </c>
      <c r="AA30" t="n">
        <v>401.5197791507768</v>
      </c>
      <c r="AB30" t="n">
        <v>571.3339061213848</v>
      </c>
      <c r="AC30" t="n">
        <v>517.8146061672081</v>
      </c>
      <c r="AD30" t="n">
        <v>401519.7791507768</v>
      </c>
      <c r="AE30" t="n">
        <v>571333.9061213847</v>
      </c>
      <c r="AF30" t="n">
        <v>4.608124317985792e-06</v>
      </c>
      <c r="AG30" t="n">
        <v>1.202083333333333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3.4757</v>
      </c>
      <c r="E31" t="n">
        <v>28.77</v>
      </c>
      <c r="F31" t="n">
        <v>24.99</v>
      </c>
      <c r="G31" t="n">
        <v>49.98</v>
      </c>
      <c r="H31" t="n">
        <v>0.68</v>
      </c>
      <c r="I31" t="n">
        <v>30</v>
      </c>
      <c r="J31" t="n">
        <v>215.65</v>
      </c>
      <c r="K31" t="n">
        <v>55.27</v>
      </c>
      <c r="L31" t="n">
        <v>8.25</v>
      </c>
      <c r="M31" t="n">
        <v>28</v>
      </c>
      <c r="N31" t="n">
        <v>47.12</v>
      </c>
      <c r="O31" t="n">
        <v>26830.34</v>
      </c>
      <c r="P31" t="n">
        <v>323.44</v>
      </c>
      <c r="Q31" t="n">
        <v>1397.22</v>
      </c>
      <c r="R31" t="n">
        <v>99.42</v>
      </c>
      <c r="S31" t="n">
        <v>66.97</v>
      </c>
      <c r="T31" t="n">
        <v>13563.49</v>
      </c>
      <c r="U31" t="n">
        <v>0.67</v>
      </c>
      <c r="V31" t="n">
        <v>0.84</v>
      </c>
      <c r="W31" t="n">
        <v>5.34</v>
      </c>
      <c r="X31" t="n">
        <v>0.82</v>
      </c>
      <c r="Y31" t="n">
        <v>1</v>
      </c>
      <c r="Z31" t="n">
        <v>10</v>
      </c>
      <c r="AA31" t="n">
        <v>398.8596445202676</v>
      </c>
      <c r="AB31" t="n">
        <v>567.5487249468183</v>
      </c>
      <c r="AC31" t="n">
        <v>514.3839991645787</v>
      </c>
      <c r="AD31" t="n">
        <v>398859.6445202676</v>
      </c>
      <c r="AE31" t="n">
        <v>567548.7249468183</v>
      </c>
      <c r="AF31" t="n">
        <v>4.621420691930408e-06</v>
      </c>
      <c r="AG31" t="n">
        <v>1.19875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3.4809</v>
      </c>
      <c r="E32" t="n">
        <v>28.73</v>
      </c>
      <c r="F32" t="n">
        <v>24.99</v>
      </c>
      <c r="G32" t="n">
        <v>51.7</v>
      </c>
      <c r="H32" t="n">
        <v>0.7</v>
      </c>
      <c r="I32" t="n">
        <v>29</v>
      </c>
      <c r="J32" t="n">
        <v>216.05</v>
      </c>
      <c r="K32" t="n">
        <v>55.27</v>
      </c>
      <c r="L32" t="n">
        <v>8.5</v>
      </c>
      <c r="M32" t="n">
        <v>27</v>
      </c>
      <c r="N32" t="n">
        <v>47.28</v>
      </c>
      <c r="O32" t="n">
        <v>26880.68</v>
      </c>
      <c r="P32" t="n">
        <v>321.81</v>
      </c>
      <c r="Q32" t="n">
        <v>1397.22</v>
      </c>
      <c r="R32" t="n">
        <v>99.26000000000001</v>
      </c>
      <c r="S32" t="n">
        <v>66.97</v>
      </c>
      <c r="T32" t="n">
        <v>13488.58</v>
      </c>
      <c r="U32" t="n">
        <v>0.67</v>
      </c>
      <c r="V32" t="n">
        <v>0.84</v>
      </c>
      <c r="W32" t="n">
        <v>5.35</v>
      </c>
      <c r="X32" t="n">
        <v>0.82</v>
      </c>
      <c r="Y32" t="n">
        <v>1</v>
      </c>
      <c r="Z32" t="n">
        <v>10</v>
      </c>
      <c r="AA32" t="n">
        <v>397.0162309277474</v>
      </c>
      <c r="AB32" t="n">
        <v>564.9256793508098</v>
      </c>
      <c r="AC32" t="n">
        <v>512.006665511345</v>
      </c>
      <c r="AD32" t="n">
        <v>397016.2309277474</v>
      </c>
      <c r="AE32" t="n">
        <v>564925.6793508098</v>
      </c>
      <c r="AF32" t="n">
        <v>4.628334806381609e-06</v>
      </c>
      <c r="AG32" t="n">
        <v>1.197083333333333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3.4919</v>
      </c>
      <c r="E33" t="n">
        <v>28.64</v>
      </c>
      <c r="F33" t="n">
        <v>24.94</v>
      </c>
      <c r="G33" t="n">
        <v>53.44</v>
      </c>
      <c r="H33" t="n">
        <v>0.72</v>
      </c>
      <c r="I33" t="n">
        <v>28</v>
      </c>
      <c r="J33" t="n">
        <v>216.46</v>
      </c>
      <c r="K33" t="n">
        <v>55.27</v>
      </c>
      <c r="L33" t="n">
        <v>8.75</v>
      </c>
      <c r="M33" t="n">
        <v>26</v>
      </c>
      <c r="N33" t="n">
        <v>47.44</v>
      </c>
      <c r="O33" t="n">
        <v>26931.07</v>
      </c>
      <c r="P33" t="n">
        <v>320.08</v>
      </c>
      <c r="Q33" t="n">
        <v>1397.26</v>
      </c>
      <c r="R33" t="n">
        <v>97.45</v>
      </c>
      <c r="S33" t="n">
        <v>66.97</v>
      </c>
      <c r="T33" t="n">
        <v>12586.94</v>
      </c>
      <c r="U33" t="n">
        <v>0.6899999999999999</v>
      </c>
      <c r="V33" t="n">
        <v>0.84</v>
      </c>
      <c r="W33" t="n">
        <v>5.35</v>
      </c>
      <c r="X33" t="n">
        <v>0.77</v>
      </c>
      <c r="Y33" t="n">
        <v>1</v>
      </c>
      <c r="Z33" t="n">
        <v>10</v>
      </c>
      <c r="AA33" t="n">
        <v>394.1742427357376</v>
      </c>
      <c r="AB33" t="n">
        <v>560.8817335747734</v>
      </c>
      <c r="AC33" t="n">
        <v>508.3415334984466</v>
      </c>
      <c r="AD33" t="n">
        <v>394174.2427357376</v>
      </c>
      <c r="AE33" t="n">
        <v>560881.7335747734</v>
      </c>
      <c r="AF33" t="n">
        <v>4.642960817720688e-06</v>
      </c>
      <c r="AG33" t="n">
        <v>1.193333333333333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3.4995</v>
      </c>
      <c r="E34" t="n">
        <v>28.58</v>
      </c>
      <c r="F34" t="n">
        <v>24.92</v>
      </c>
      <c r="G34" t="n">
        <v>55.37</v>
      </c>
      <c r="H34" t="n">
        <v>0.74</v>
      </c>
      <c r="I34" t="n">
        <v>27</v>
      </c>
      <c r="J34" t="n">
        <v>216.87</v>
      </c>
      <c r="K34" t="n">
        <v>55.27</v>
      </c>
      <c r="L34" t="n">
        <v>9</v>
      </c>
      <c r="M34" t="n">
        <v>25</v>
      </c>
      <c r="N34" t="n">
        <v>47.6</v>
      </c>
      <c r="O34" t="n">
        <v>26981.51</v>
      </c>
      <c r="P34" t="n">
        <v>318.32</v>
      </c>
      <c r="Q34" t="n">
        <v>1397.2</v>
      </c>
      <c r="R34" t="n">
        <v>97.05</v>
      </c>
      <c r="S34" t="n">
        <v>66.97</v>
      </c>
      <c r="T34" t="n">
        <v>12391.46</v>
      </c>
      <c r="U34" t="n">
        <v>0.6899999999999999</v>
      </c>
      <c r="V34" t="n">
        <v>0.84</v>
      </c>
      <c r="W34" t="n">
        <v>5.34</v>
      </c>
      <c r="X34" t="n">
        <v>0.75</v>
      </c>
      <c r="Y34" t="n">
        <v>1</v>
      </c>
      <c r="Z34" t="n">
        <v>10</v>
      </c>
      <c r="AA34" t="n">
        <v>391.8699155641823</v>
      </c>
      <c r="AB34" t="n">
        <v>557.6028409466423</v>
      </c>
      <c r="AC34" t="n">
        <v>505.3697888204061</v>
      </c>
      <c r="AD34" t="n">
        <v>391869.9155641823</v>
      </c>
      <c r="AE34" t="n">
        <v>557602.8409466423</v>
      </c>
      <c r="AF34" t="n">
        <v>4.653066061918596e-06</v>
      </c>
      <c r="AG34" t="n">
        <v>1.190833333333333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3.5089</v>
      </c>
      <c r="E35" t="n">
        <v>28.5</v>
      </c>
      <c r="F35" t="n">
        <v>24.88</v>
      </c>
      <c r="G35" t="n">
        <v>57.42</v>
      </c>
      <c r="H35" t="n">
        <v>0.76</v>
      </c>
      <c r="I35" t="n">
        <v>26</v>
      </c>
      <c r="J35" t="n">
        <v>217.28</v>
      </c>
      <c r="K35" t="n">
        <v>55.27</v>
      </c>
      <c r="L35" t="n">
        <v>9.25</v>
      </c>
      <c r="M35" t="n">
        <v>24</v>
      </c>
      <c r="N35" t="n">
        <v>47.76</v>
      </c>
      <c r="O35" t="n">
        <v>27032.02</v>
      </c>
      <c r="P35" t="n">
        <v>316.01</v>
      </c>
      <c r="Q35" t="n">
        <v>1397.17</v>
      </c>
      <c r="R35" t="n">
        <v>95.95999999999999</v>
      </c>
      <c r="S35" t="n">
        <v>66.97</v>
      </c>
      <c r="T35" t="n">
        <v>11852.16</v>
      </c>
      <c r="U35" t="n">
        <v>0.7</v>
      </c>
      <c r="V35" t="n">
        <v>0.85</v>
      </c>
      <c r="W35" t="n">
        <v>5.33</v>
      </c>
      <c r="X35" t="n">
        <v>0.71</v>
      </c>
      <c r="Y35" t="n">
        <v>1</v>
      </c>
      <c r="Z35" t="n">
        <v>10</v>
      </c>
      <c r="AA35" t="n">
        <v>388.8469292306611</v>
      </c>
      <c r="AB35" t="n">
        <v>553.3013477705524</v>
      </c>
      <c r="AC35" t="n">
        <v>501.4712349781723</v>
      </c>
      <c r="AD35" t="n">
        <v>388846.9292306611</v>
      </c>
      <c r="AE35" t="n">
        <v>553301.3477705524</v>
      </c>
      <c r="AF35" t="n">
        <v>4.665564653426536e-06</v>
      </c>
      <c r="AG35" t="n">
        <v>1.1875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3.5171</v>
      </c>
      <c r="E36" t="n">
        <v>28.43</v>
      </c>
      <c r="F36" t="n">
        <v>24.85</v>
      </c>
      <c r="G36" t="n">
        <v>59.65</v>
      </c>
      <c r="H36" t="n">
        <v>0.78</v>
      </c>
      <c r="I36" t="n">
        <v>25</v>
      </c>
      <c r="J36" t="n">
        <v>217.69</v>
      </c>
      <c r="K36" t="n">
        <v>55.27</v>
      </c>
      <c r="L36" t="n">
        <v>9.5</v>
      </c>
      <c r="M36" t="n">
        <v>23</v>
      </c>
      <c r="N36" t="n">
        <v>47.92</v>
      </c>
      <c r="O36" t="n">
        <v>27082.57</v>
      </c>
      <c r="P36" t="n">
        <v>314.96</v>
      </c>
      <c r="Q36" t="n">
        <v>1397.18</v>
      </c>
      <c r="R36" t="n">
        <v>94.95999999999999</v>
      </c>
      <c r="S36" t="n">
        <v>66.97</v>
      </c>
      <c r="T36" t="n">
        <v>11354.31</v>
      </c>
      <c r="U36" t="n">
        <v>0.71</v>
      </c>
      <c r="V36" t="n">
        <v>0.85</v>
      </c>
      <c r="W36" t="n">
        <v>5.34</v>
      </c>
      <c r="X36" t="n">
        <v>0.6899999999999999</v>
      </c>
      <c r="Y36" t="n">
        <v>1</v>
      </c>
      <c r="Z36" t="n">
        <v>10</v>
      </c>
      <c r="AA36" t="n">
        <v>386.9822227220836</v>
      </c>
      <c r="AB36" t="n">
        <v>550.6480038790788</v>
      </c>
      <c r="AC36" t="n">
        <v>499.0664412008926</v>
      </c>
      <c r="AD36" t="n">
        <v>386982.2227220836</v>
      </c>
      <c r="AE36" t="n">
        <v>550648.0038790788</v>
      </c>
      <c r="AF36" t="n">
        <v>4.676467680061122e-06</v>
      </c>
      <c r="AG36" t="n">
        <v>1.184583333333333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3.5263</v>
      </c>
      <c r="E37" t="n">
        <v>28.36</v>
      </c>
      <c r="F37" t="n">
        <v>24.82</v>
      </c>
      <c r="G37" t="n">
        <v>62.05</v>
      </c>
      <c r="H37" t="n">
        <v>0.79</v>
      </c>
      <c r="I37" t="n">
        <v>24</v>
      </c>
      <c r="J37" t="n">
        <v>218.1</v>
      </c>
      <c r="K37" t="n">
        <v>55.27</v>
      </c>
      <c r="L37" t="n">
        <v>9.75</v>
      </c>
      <c r="M37" t="n">
        <v>22</v>
      </c>
      <c r="N37" t="n">
        <v>48.08</v>
      </c>
      <c r="O37" t="n">
        <v>27133.18</v>
      </c>
      <c r="P37" t="n">
        <v>312.55</v>
      </c>
      <c r="Q37" t="n">
        <v>1397.25</v>
      </c>
      <c r="R37" t="n">
        <v>94.04000000000001</v>
      </c>
      <c r="S37" t="n">
        <v>66.97</v>
      </c>
      <c r="T37" t="n">
        <v>10899.69</v>
      </c>
      <c r="U37" t="n">
        <v>0.71</v>
      </c>
      <c r="V37" t="n">
        <v>0.85</v>
      </c>
      <c r="W37" t="n">
        <v>5.33</v>
      </c>
      <c r="X37" t="n">
        <v>0.65</v>
      </c>
      <c r="Y37" t="n">
        <v>1</v>
      </c>
      <c r="Z37" t="n">
        <v>10</v>
      </c>
      <c r="AA37" t="n">
        <v>383.9904766837311</v>
      </c>
      <c r="AB37" t="n">
        <v>546.3909634069249</v>
      </c>
      <c r="AC37" t="n">
        <v>495.2081759869639</v>
      </c>
      <c r="AD37" t="n">
        <v>383990.4766837311</v>
      </c>
      <c r="AE37" t="n">
        <v>546390.963406925</v>
      </c>
      <c r="AF37" t="n">
        <v>4.688700344090169e-06</v>
      </c>
      <c r="AG37" t="n">
        <v>1.181666666666667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3.5251</v>
      </c>
      <c r="E38" t="n">
        <v>28.37</v>
      </c>
      <c r="F38" t="n">
        <v>24.83</v>
      </c>
      <c r="G38" t="n">
        <v>62.07</v>
      </c>
      <c r="H38" t="n">
        <v>0.8100000000000001</v>
      </c>
      <c r="I38" t="n">
        <v>24</v>
      </c>
      <c r="J38" t="n">
        <v>218.51</v>
      </c>
      <c r="K38" t="n">
        <v>55.27</v>
      </c>
      <c r="L38" t="n">
        <v>10</v>
      </c>
      <c r="M38" t="n">
        <v>22</v>
      </c>
      <c r="N38" t="n">
        <v>48.24</v>
      </c>
      <c r="O38" t="n">
        <v>27183.85</v>
      </c>
      <c r="P38" t="n">
        <v>311.9</v>
      </c>
      <c r="Q38" t="n">
        <v>1397.26</v>
      </c>
      <c r="R38" t="n">
        <v>94.06</v>
      </c>
      <c r="S38" t="n">
        <v>66.97</v>
      </c>
      <c r="T38" t="n">
        <v>10911.65</v>
      </c>
      <c r="U38" t="n">
        <v>0.71</v>
      </c>
      <c r="V38" t="n">
        <v>0.85</v>
      </c>
      <c r="W38" t="n">
        <v>5.33</v>
      </c>
      <c r="X38" t="n">
        <v>0.66</v>
      </c>
      <c r="Y38" t="n">
        <v>1</v>
      </c>
      <c r="Z38" t="n">
        <v>10</v>
      </c>
      <c r="AA38" t="n">
        <v>383.6823230635039</v>
      </c>
      <c r="AB38" t="n">
        <v>545.9524828620754</v>
      </c>
      <c r="AC38" t="n">
        <v>494.810769797325</v>
      </c>
      <c r="AD38" t="n">
        <v>383682.323063504</v>
      </c>
      <c r="AE38" t="n">
        <v>545952.4828620754</v>
      </c>
      <c r="AF38" t="n">
        <v>4.687104779216815e-06</v>
      </c>
      <c r="AG38" t="n">
        <v>1.182083333333333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3.535</v>
      </c>
      <c r="E39" t="n">
        <v>28.29</v>
      </c>
      <c r="F39" t="n">
        <v>24.79</v>
      </c>
      <c r="G39" t="n">
        <v>64.67</v>
      </c>
      <c r="H39" t="n">
        <v>0.83</v>
      </c>
      <c r="I39" t="n">
        <v>23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309.58</v>
      </c>
      <c r="Q39" t="n">
        <v>1397.18</v>
      </c>
      <c r="R39" t="n">
        <v>92.98</v>
      </c>
      <c r="S39" t="n">
        <v>66.97</v>
      </c>
      <c r="T39" t="n">
        <v>10375.93</v>
      </c>
      <c r="U39" t="n">
        <v>0.72</v>
      </c>
      <c r="V39" t="n">
        <v>0.85</v>
      </c>
      <c r="W39" t="n">
        <v>5.33</v>
      </c>
      <c r="X39" t="n">
        <v>0.63</v>
      </c>
      <c r="Y39" t="n">
        <v>1</v>
      </c>
      <c r="Z39" t="n">
        <v>10</v>
      </c>
      <c r="AA39" t="n">
        <v>380.6430079721247</v>
      </c>
      <c r="AB39" t="n">
        <v>541.6277550323183</v>
      </c>
      <c r="AC39" t="n">
        <v>490.8911577911887</v>
      </c>
      <c r="AD39" t="n">
        <v>380643.0079721247</v>
      </c>
      <c r="AE39" t="n">
        <v>541627.7550323183</v>
      </c>
      <c r="AF39" t="n">
        <v>4.700268189421985e-06</v>
      </c>
      <c r="AG39" t="n">
        <v>1.17875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3.5445</v>
      </c>
      <c r="E40" t="n">
        <v>28.21</v>
      </c>
      <c r="F40" t="n">
        <v>24.76</v>
      </c>
      <c r="G40" t="n">
        <v>67.52</v>
      </c>
      <c r="H40" t="n">
        <v>0.85</v>
      </c>
      <c r="I40" t="n">
        <v>22</v>
      </c>
      <c r="J40" t="n">
        <v>219.33</v>
      </c>
      <c r="K40" t="n">
        <v>55.27</v>
      </c>
      <c r="L40" t="n">
        <v>10.5</v>
      </c>
      <c r="M40" t="n">
        <v>20</v>
      </c>
      <c r="N40" t="n">
        <v>48.56</v>
      </c>
      <c r="O40" t="n">
        <v>27285.35</v>
      </c>
      <c r="P40" t="n">
        <v>307.79</v>
      </c>
      <c r="Q40" t="n">
        <v>1397.3</v>
      </c>
      <c r="R40" t="n">
        <v>91.79000000000001</v>
      </c>
      <c r="S40" t="n">
        <v>66.97</v>
      </c>
      <c r="T40" t="n">
        <v>9784.370000000001</v>
      </c>
      <c r="U40" t="n">
        <v>0.73</v>
      </c>
      <c r="V40" t="n">
        <v>0.85</v>
      </c>
      <c r="W40" t="n">
        <v>5.33</v>
      </c>
      <c r="X40" t="n">
        <v>0.59</v>
      </c>
      <c r="Y40" t="n">
        <v>1</v>
      </c>
      <c r="Z40" t="n">
        <v>10</v>
      </c>
      <c r="AA40" t="n">
        <v>378.1146375589123</v>
      </c>
      <c r="AB40" t="n">
        <v>538.0300649076685</v>
      </c>
      <c r="AC40" t="n">
        <v>487.6304787468551</v>
      </c>
      <c r="AD40" t="n">
        <v>378114.6375589123</v>
      </c>
      <c r="AE40" t="n">
        <v>538030.0649076685</v>
      </c>
      <c r="AF40" t="n">
        <v>4.712899744669371e-06</v>
      </c>
      <c r="AG40" t="n">
        <v>1.175416666666667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3.5439</v>
      </c>
      <c r="E41" t="n">
        <v>28.22</v>
      </c>
      <c r="F41" t="n">
        <v>24.76</v>
      </c>
      <c r="G41" t="n">
        <v>67.53</v>
      </c>
      <c r="H41" t="n">
        <v>0.87</v>
      </c>
      <c r="I41" t="n">
        <v>22</v>
      </c>
      <c r="J41" t="n">
        <v>219.75</v>
      </c>
      <c r="K41" t="n">
        <v>55.27</v>
      </c>
      <c r="L41" t="n">
        <v>10.75</v>
      </c>
      <c r="M41" t="n">
        <v>20</v>
      </c>
      <c r="N41" t="n">
        <v>48.72</v>
      </c>
      <c r="O41" t="n">
        <v>27336.19</v>
      </c>
      <c r="P41" t="n">
        <v>306.71</v>
      </c>
      <c r="Q41" t="n">
        <v>1397.17</v>
      </c>
      <c r="R41" t="n">
        <v>92.09</v>
      </c>
      <c r="S41" t="n">
        <v>66.97</v>
      </c>
      <c r="T41" t="n">
        <v>9935.190000000001</v>
      </c>
      <c r="U41" t="n">
        <v>0.73</v>
      </c>
      <c r="V41" t="n">
        <v>0.85</v>
      </c>
      <c r="W41" t="n">
        <v>5.33</v>
      </c>
      <c r="X41" t="n">
        <v>0.6</v>
      </c>
      <c r="Y41" t="n">
        <v>1</v>
      </c>
      <c r="Z41" t="n">
        <v>10</v>
      </c>
      <c r="AA41" t="n">
        <v>377.3666587917608</v>
      </c>
      <c r="AB41" t="n">
        <v>536.9657446601419</v>
      </c>
      <c r="AC41" t="n">
        <v>486.6658579464721</v>
      </c>
      <c r="AD41" t="n">
        <v>377366.6587917607</v>
      </c>
      <c r="AE41" t="n">
        <v>536965.7446601419</v>
      </c>
      <c r="AF41" t="n">
        <v>4.712101962232695e-06</v>
      </c>
      <c r="AG41" t="n">
        <v>1.175833333333333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3.5519</v>
      </c>
      <c r="E42" t="n">
        <v>28.15</v>
      </c>
      <c r="F42" t="n">
        <v>24.74</v>
      </c>
      <c r="G42" t="n">
        <v>70.68000000000001</v>
      </c>
      <c r="H42" t="n">
        <v>0.89</v>
      </c>
      <c r="I42" t="n">
        <v>21</v>
      </c>
      <c r="J42" t="n">
        <v>220.16</v>
      </c>
      <c r="K42" t="n">
        <v>55.27</v>
      </c>
      <c r="L42" t="n">
        <v>11</v>
      </c>
      <c r="M42" t="n">
        <v>19</v>
      </c>
      <c r="N42" t="n">
        <v>48.89</v>
      </c>
      <c r="O42" t="n">
        <v>27387.08</v>
      </c>
      <c r="P42" t="n">
        <v>304.45</v>
      </c>
      <c r="Q42" t="n">
        <v>1397.28</v>
      </c>
      <c r="R42" t="n">
        <v>91.04000000000001</v>
      </c>
      <c r="S42" t="n">
        <v>66.97</v>
      </c>
      <c r="T42" t="n">
        <v>9415.16</v>
      </c>
      <c r="U42" t="n">
        <v>0.74</v>
      </c>
      <c r="V42" t="n">
        <v>0.85</v>
      </c>
      <c r="W42" t="n">
        <v>5.33</v>
      </c>
      <c r="X42" t="n">
        <v>0.57</v>
      </c>
      <c r="Y42" t="n">
        <v>1</v>
      </c>
      <c r="Z42" t="n">
        <v>10</v>
      </c>
      <c r="AA42" t="n">
        <v>374.710262678009</v>
      </c>
      <c r="AB42" t="n">
        <v>533.1858831273294</v>
      </c>
      <c r="AC42" t="n">
        <v>483.2400722719141</v>
      </c>
      <c r="AD42" t="n">
        <v>374710.262678009</v>
      </c>
      <c r="AE42" t="n">
        <v>533185.8831273294</v>
      </c>
      <c r="AF42" t="n">
        <v>4.722739061388387e-06</v>
      </c>
      <c r="AG42" t="n">
        <v>1.172916666666667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3.5531</v>
      </c>
      <c r="E43" t="n">
        <v>28.14</v>
      </c>
      <c r="F43" t="n">
        <v>24.73</v>
      </c>
      <c r="G43" t="n">
        <v>70.65000000000001</v>
      </c>
      <c r="H43" t="n">
        <v>0.91</v>
      </c>
      <c r="I43" t="n">
        <v>21</v>
      </c>
      <c r="J43" t="n">
        <v>220.57</v>
      </c>
      <c r="K43" t="n">
        <v>55.27</v>
      </c>
      <c r="L43" t="n">
        <v>11.25</v>
      </c>
      <c r="M43" t="n">
        <v>19</v>
      </c>
      <c r="N43" t="n">
        <v>49.05</v>
      </c>
      <c r="O43" t="n">
        <v>27438.03</v>
      </c>
      <c r="P43" t="n">
        <v>302.47</v>
      </c>
      <c r="Q43" t="n">
        <v>1397.22</v>
      </c>
      <c r="R43" t="n">
        <v>90.7</v>
      </c>
      <c r="S43" t="n">
        <v>66.97</v>
      </c>
      <c r="T43" t="n">
        <v>9247.530000000001</v>
      </c>
      <c r="U43" t="n">
        <v>0.74</v>
      </c>
      <c r="V43" t="n">
        <v>0.85</v>
      </c>
      <c r="W43" t="n">
        <v>5.33</v>
      </c>
      <c r="X43" t="n">
        <v>0.5600000000000001</v>
      </c>
      <c r="Y43" t="n">
        <v>1</v>
      </c>
      <c r="Z43" t="n">
        <v>10</v>
      </c>
      <c r="AA43" t="n">
        <v>373.0419401401604</v>
      </c>
      <c r="AB43" t="n">
        <v>530.8119795696133</v>
      </c>
      <c r="AC43" t="n">
        <v>481.0885424525786</v>
      </c>
      <c r="AD43" t="n">
        <v>373041.9401401604</v>
      </c>
      <c r="AE43" t="n">
        <v>530811.9795696134</v>
      </c>
      <c r="AF43" t="n">
        <v>4.724334626261741e-06</v>
      </c>
      <c r="AG43" t="n">
        <v>1.1725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3.5602</v>
      </c>
      <c r="E44" t="n">
        <v>28.09</v>
      </c>
      <c r="F44" t="n">
        <v>24.71</v>
      </c>
      <c r="G44" t="n">
        <v>74.14</v>
      </c>
      <c r="H44" t="n">
        <v>0.92</v>
      </c>
      <c r="I44" t="n">
        <v>20</v>
      </c>
      <c r="J44" t="n">
        <v>220.99</v>
      </c>
      <c r="K44" t="n">
        <v>55.27</v>
      </c>
      <c r="L44" t="n">
        <v>11.5</v>
      </c>
      <c r="M44" t="n">
        <v>18</v>
      </c>
      <c r="N44" t="n">
        <v>49.21</v>
      </c>
      <c r="O44" t="n">
        <v>27489.03</v>
      </c>
      <c r="P44" t="n">
        <v>301.75</v>
      </c>
      <c r="Q44" t="n">
        <v>1397.24</v>
      </c>
      <c r="R44" t="n">
        <v>90.45999999999999</v>
      </c>
      <c r="S44" t="n">
        <v>66.97</v>
      </c>
      <c r="T44" t="n">
        <v>9130.76</v>
      </c>
      <c r="U44" t="n">
        <v>0.74</v>
      </c>
      <c r="V44" t="n">
        <v>0.85</v>
      </c>
      <c r="W44" t="n">
        <v>5.32</v>
      </c>
      <c r="X44" t="n">
        <v>0.55</v>
      </c>
      <c r="Y44" t="n">
        <v>1</v>
      </c>
      <c r="Z44" t="n">
        <v>10</v>
      </c>
      <c r="AA44" t="n">
        <v>371.656175770737</v>
      </c>
      <c r="AB44" t="n">
        <v>528.84013606088</v>
      </c>
      <c r="AC44" t="n">
        <v>479.3014099912308</v>
      </c>
      <c r="AD44" t="n">
        <v>371656.175770737</v>
      </c>
      <c r="AE44" t="n">
        <v>528840.13606088</v>
      </c>
      <c r="AF44" t="n">
        <v>4.733775051762419e-06</v>
      </c>
      <c r="AG44" t="n">
        <v>1.170416666666667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3.5627</v>
      </c>
      <c r="E45" t="n">
        <v>28.07</v>
      </c>
      <c r="F45" t="n">
        <v>24.69</v>
      </c>
      <c r="G45" t="n">
        <v>74.08</v>
      </c>
      <c r="H45" t="n">
        <v>0.9399999999999999</v>
      </c>
      <c r="I45" t="n">
        <v>20</v>
      </c>
      <c r="J45" t="n">
        <v>221.4</v>
      </c>
      <c r="K45" t="n">
        <v>55.27</v>
      </c>
      <c r="L45" t="n">
        <v>11.75</v>
      </c>
      <c r="M45" t="n">
        <v>18</v>
      </c>
      <c r="N45" t="n">
        <v>49.38</v>
      </c>
      <c r="O45" t="n">
        <v>27540.09</v>
      </c>
      <c r="P45" t="n">
        <v>298.46</v>
      </c>
      <c r="Q45" t="n">
        <v>1397.3</v>
      </c>
      <c r="R45" t="n">
        <v>89.70999999999999</v>
      </c>
      <c r="S45" t="n">
        <v>66.97</v>
      </c>
      <c r="T45" t="n">
        <v>8756.280000000001</v>
      </c>
      <c r="U45" t="n">
        <v>0.75</v>
      </c>
      <c r="V45" t="n">
        <v>0.85</v>
      </c>
      <c r="W45" t="n">
        <v>5.33</v>
      </c>
      <c r="X45" t="n">
        <v>0.53</v>
      </c>
      <c r="Y45" t="n">
        <v>1</v>
      </c>
      <c r="Z45" t="n">
        <v>10</v>
      </c>
      <c r="AA45" t="n">
        <v>368.8227988428283</v>
      </c>
      <c r="AB45" t="n">
        <v>524.8084434972906</v>
      </c>
      <c r="AC45" t="n">
        <v>475.6473833797613</v>
      </c>
      <c r="AD45" t="n">
        <v>368822.7988428283</v>
      </c>
      <c r="AE45" t="n">
        <v>524808.4434972906</v>
      </c>
      <c r="AF45" t="n">
        <v>4.737099145248574e-06</v>
      </c>
      <c r="AG45" t="n">
        <v>1.169583333333333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3.5694</v>
      </c>
      <c r="E46" t="n">
        <v>28.02</v>
      </c>
      <c r="F46" t="n">
        <v>24.68</v>
      </c>
      <c r="G46" t="n">
        <v>77.94</v>
      </c>
      <c r="H46" t="n">
        <v>0.96</v>
      </c>
      <c r="I46" t="n">
        <v>19</v>
      </c>
      <c r="J46" t="n">
        <v>221.81</v>
      </c>
      <c r="K46" t="n">
        <v>55.27</v>
      </c>
      <c r="L46" t="n">
        <v>12</v>
      </c>
      <c r="M46" t="n">
        <v>17</v>
      </c>
      <c r="N46" t="n">
        <v>49.54</v>
      </c>
      <c r="O46" t="n">
        <v>27591.21</v>
      </c>
      <c r="P46" t="n">
        <v>298.3</v>
      </c>
      <c r="Q46" t="n">
        <v>1397.26</v>
      </c>
      <c r="R46" t="n">
        <v>89.42</v>
      </c>
      <c r="S46" t="n">
        <v>66.97</v>
      </c>
      <c r="T46" t="n">
        <v>8618.67</v>
      </c>
      <c r="U46" t="n">
        <v>0.75</v>
      </c>
      <c r="V46" t="n">
        <v>0.85</v>
      </c>
      <c r="W46" t="n">
        <v>5.32</v>
      </c>
      <c r="X46" t="n">
        <v>0.51</v>
      </c>
      <c r="Y46" t="n">
        <v>1</v>
      </c>
      <c r="Z46" t="n">
        <v>10</v>
      </c>
      <c r="AA46" t="n">
        <v>367.961066747985</v>
      </c>
      <c r="AB46" t="n">
        <v>523.5822604065889</v>
      </c>
      <c r="AC46" t="n">
        <v>474.5360621236661</v>
      </c>
      <c r="AD46" t="n">
        <v>367961.066747985</v>
      </c>
      <c r="AE46" t="n">
        <v>523582.2604065889</v>
      </c>
      <c r="AF46" t="n">
        <v>4.746007715791467e-06</v>
      </c>
      <c r="AG46" t="n">
        <v>1.1675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3.5689</v>
      </c>
      <c r="E47" t="n">
        <v>28.02</v>
      </c>
      <c r="F47" t="n">
        <v>24.68</v>
      </c>
      <c r="G47" t="n">
        <v>77.95</v>
      </c>
      <c r="H47" t="n">
        <v>0.98</v>
      </c>
      <c r="I47" t="n">
        <v>19</v>
      </c>
      <c r="J47" t="n">
        <v>222.23</v>
      </c>
      <c r="K47" t="n">
        <v>55.27</v>
      </c>
      <c r="L47" t="n">
        <v>12.25</v>
      </c>
      <c r="M47" t="n">
        <v>17</v>
      </c>
      <c r="N47" t="n">
        <v>49.71</v>
      </c>
      <c r="O47" t="n">
        <v>27642.51</v>
      </c>
      <c r="P47" t="n">
        <v>296.26</v>
      </c>
      <c r="Q47" t="n">
        <v>1397.21</v>
      </c>
      <c r="R47" t="n">
        <v>89.45999999999999</v>
      </c>
      <c r="S47" t="n">
        <v>66.97</v>
      </c>
      <c r="T47" t="n">
        <v>8637.09</v>
      </c>
      <c r="U47" t="n">
        <v>0.75</v>
      </c>
      <c r="V47" t="n">
        <v>0.85</v>
      </c>
      <c r="W47" t="n">
        <v>5.33</v>
      </c>
      <c r="X47" t="n">
        <v>0.52</v>
      </c>
      <c r="Y47" t="n">
        <v>1</v>
      </c>
      <c r="Z47" t="n">
        <v>10</v>
      </c>
      <c r="AA47" t="n">
        <v>366.483968918141</v>
      </c>
      <c r="AB47" t="n">
        <v>521.4804559210588</v>
      </c>
      <c r="AC47" t="n">
        <v>472.6311426881932</v>
      </c>
      <c r="AD47" t="n">
        <v>366483.968918141</v>
      </c>
      <c r="AE47" t="n">
        <v>521480.4559210588</v>
      </c>
      <c r="AF47" t="n">
        <v>4.745342897094236e-06</v>
      </c>
      <c r="AG47" t="n">
        <v>1.1675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3.5781</v>
      </c>
      <c r="E48" t="n">
        <v>27.95</v>
      </c>
      <c r="F48" t="n">
        <v>24.65</v>
      </c>
      <c r="G48" t="n">
        <v>82.18000000000001</v>
      </c>
      <c r="H48" t="n">
        <v>1</v>
      </c>
      <c r="I48" t="n">
        <v>18</v>
      </c>
      <c r="J48" t="n">
        <v>222.65</v>
      </c>
      <c r="K48" t="n">
        <v>55.27</v>
      </c>
      <c r="L48" t="n">
        <v>12.5</v>
      </c>
      <c r="M48" t="n">
        <v>16</v>
      </c>
      <c r="N48" t="n">
        <v>49.87</v>
      </c>
      <c r="O48" t="n">
        <v>27693.75</v>
      </c>
      <c r="P48" t="n">
        <v>293.71</v>
      </c>
      <c r="Q48" t="n">
        <v>1397.2</v>
      </c>
      <c r="R48" t="n">
        <v>88.7</v>
      </c>
      <c r="S48" t="n">
        <v>66.97</v>
      </c>
      <c r="T48" t="n">
        <v>8259.459999999999</v>
      </c>
      <c r="U48" t="n">
        <v>0.76</v>
      </c>
      <c r="V48" t="n">
        <v>0.85</v>
      </c>
      <c r="W48" t="n">
        <v>5.32</v>
      </c>
      <c r="X48" t="n">
        <v>0.49</v>
      </c>
      <c r="Y48" t="n">
        <v>1</v>
      </c>
      <c r="Z48" t="n">
        <v>10</v>
      </c>
      <c r="AA48" t="n">
        <v>363.4828469125482</v>
      </c>
      <c r="AB48" t="n">
        <v>517.2100741186263</v>
      </c>
      <c r="AC48" t="n">
        <v>468.7607858836727</v>
      </c>
      <c r="AD48" t="n">
        <v>363482.8469125482</v>
      </c>
      <c r="AE48" t="n">
        <v>517210.0741186262</v>
      </c>
      <c r="AF48" t="n">
        <v>4.757575561123284e-06</v>
      </c>
      <c r="AG48" t="n">
        <v>1.164583333333333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3.5782</v>
      </c>
      <c r="E49" t="n">
        <v>27.95</v>
      </c>
      <c r="F49" t="n">
        <v>24.65</v>
      </c>
      <c r="G49" t="n">
        <v>82.17</v>
      </c>
      <c r="H49" t="n">
        <v>1.02</v>
      </c>
      <c r="I49" t="n">
        <v>18</v>
      </c>
      <c r="J49" t="n">
        <v>223.06</v>
      </c>
      <c r="K49" t="n">
        <v>55.27</v>
      </c>
      <c r="L49" t="n">
        <v>12.75</v>
      </c>
      <c r="M49" t="n">
        <v>16</v>
      </c>
      <c r="N49" t="n">
        <v>50.04</v>
      </c>
      <c r="O49" t="n">
        <v>27745.04</v>
      </c>
      <c r="P49" t="n">
        <v>292.75</v>
      </c>
      <c r="Q49" t="n">
        <v>1397.2</v>
      </c>
      <c r="R49" t="n">
        <v>88.58</v>
      </c>
      <c r="S49" t="n">
        <v>66.97</v>
      </c>
      <c r="T49" t="n">
        <v>8203.76</v>
      </c>
      <c r="U49" t="n">
        <v>0.76</v>
      </c>
      <c r="V49" t="n">
        <v>0.85</v>
      </c>
      <c r="W49" t="n">
        <v>5.32</v>
      </c>
      <c r="X49" t="n">
        <v>0.49</v>
      </c>
      <c r="Y49" t="n">
        <v>1</v>
      </c>
      <c r="Z49" t="n">
        <v>10</v>
      </c>
      <c r="AA49" t="n">
        <v>362.7564347762823</v>
      </c>
      <c r="AB49" t="n">
        <v>516.1764416431738</v>
      </c>
      <c r="AC49" t="n">
        <v>467.8239781999985</v>
      </c>
      <c r="AD49" t="n">
        <v>362756.4347762823</v>
      </c>
      <c r="AE49" t="n">
        <v>516176.4416431737</v>
      </c>
      <c r="AF49" t="n">
        <v>4.75770852486273e-06</v>
      </c>
      <c r="AG49" t="n">
        <v>1.164583333333333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3.5878</v>
      </c>
      <c r="E50" t="n">
        <v>27.87</v>
      </c>
      <c r="F50" t="n">
        <v>24.62</v>
      </c>
      <c r="G50" t="n">
        <v>86.89</v>
      </c>
      <c r="H50" t="n">
        <v>1.03</v>
      </c>
      <c r="I50" t="n">
        <v>17</v>
      </c>
      <c r="J50" t="n">
        <v>223.48</v>
      </c>
      <c r="K50" t="n">
        <v>55.27</v>
      </c>
      <c r="L50" t="n">
        <v>13</v>
      </c>
      <c r="M50" t="n">
        <v>15</v>
      </c>
      <c r="N50" t="n">
        <v>50.21</v>
      </c>
      <c r="O50" t="n">
        <v>27796.39</v>
      </c>
      <c r="P50" t="n">
        <v>289.94</v>
      </c>
      <c r="Q50" t="n">
        <v>1397.18</v>
      </c>
      <c r="R50" t="n">
        <v>87.22</v>
      </c>
      <c r="S50" t="n">
        <v>66.97</v>
      </c>
      <c r="T50" t="n">
        <v>7526.9</v>
      </c>
      <c r="U50" t="n">
        <v>0.77</v>
      </c>
      <c r="V50" t="n">
        <v>0.85</v>
      </c>
      <c r="W50" t="n">
        <v>5.32</v>
      </c>
      <c r="X50" t="n">
        <v>0.45</v>
      </c>
      <c r="Y50" t="n">
        <v>1</v>
      </c>
      <c r="Z50" t="n">
        <v>10</v>
      </c>
      <c r="AA50" t="n">
        <v>359.5360264851877</v>
      </c>
      <c r="AB50" t="n">
        <v>511.5940311523426</v>
      </c>
      <c r="AC50" t="n">
        <v>463.6708217739871</v>
      </c>
      <c r="AD50" t="n">
        <v>359536.0264851877</v>
      </c>
      <c r="AE50" t="n">
        <v>511594.0311523426</v>
      </c>
      <c r="AF50" t="n">
        <v>4.770473043849562e-06</v>
      </c>
      <c r="AG50" t="n">
        <v>1.16125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3.587</v>
      </c>
      <c r="E51" t="n">
        <v>27.88</v>
      </c>
      <c r="F51" t="n">
        <v>24.62</v>
      </c>
      <c r="G51" t="n">
        <v>86.91</v>
      </c>
      <c r="H51" t="n">
        <v>1.05</v>
      </c>
      <c r="I51" t="n">
        <v>17</v>
      </c>
      <c r="J51" t="n">
        <v>223.89</v>
      </c>
      <c r="K51" t="n">
        <v>55.27</v>
      </c>
      <c r="L51" t="n">
        <v>13.25</v>
      </c>
      <c r="M51" t="n">
        <v>15</v>
      </c>
      <c r="N51" t="n">
        <v>50.37</v>
      </c>
      <c r="O51" t="n">
        <v>27847.8</v>
      </c>
      <c r="P51" t="n">
        <v>289.52</v>
      </c>
      <c r="Q51" t="n">
        <v>1397.26</v>
      </c>
      <c r="R51" t="n">
        <v>87.33</v>
      </c>
      <c r="S51" t="n">
        <v>66.97</v>
      </c>
      <c r="T51" t="n">
        <v>7582.52</v>
      </c>
      <c r="U51" t="n">
        <v>0.77</v>
      </c>
      <c r="V51" t="n">
        <v>0.85</v>
      </c>
      <c r="W51" t="n">
        <v>5.33</v>
      </c>
      <c r="X51" t="n">
        <v>0.46</v>
      </c>
      <c r="Y51" t="n">
        <v>1</v>
      </c>
      <c r="Z51" t="n">
        <v>10</v>
      </c>
      <c r="AA51" t="n">
        <v>359.3047843035523</v>
      </c>
      <c r="AB51" t="n">
        <v>511.2649900795137</v>
      </c>
      <c r="AC51" t="n">
        <v>463.3726033911566</v>
      </c>
      <c r="AD51" t="n">
        <v>359304.7843035522</v>
      </c>
      <c r="AE51" t="n">
        <v>511264.9900795137</v>
      </c>
      <c r="AF51" t="n">
        <v>4.769409333933992e-06</v>
      </c>
      <c r="AG51" t="n">
        <v>1.161666666666667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3.5861</v>
      </c>
      <c r="E52" t="n">
        <v>27.89</v>
      </c>
      <c r="F52" t="n">
        <v>24.63</v>
      </c>
      <c r="G52" t="n">
        <v>86.93000000000001</v>
      </c>
      <c r="H52" t="n">
        <v>1.07</v>
      </c>
      <c r="I52" t="n">
        <v>17</v>
      </c>
      <c r="J52" t="n">
        <v>224.31</v>
      </c>
      <c r="K52" t="n">
        <v>55.27</v>
      </c>
      <c r="L52" t="n">
        <v>13.5</v>
      </c>
      <c r="M52" t="n">
        <v>15</v>
      </c>
      <c r="N52" t="n">
        <v>50.54</v>
      </c>
      <c r="O52" t="n">
        <v>27899.27</v>
      </c>
      <c r="P52" t="n">
        <v>286.33</v>
      </c>
      <c r="Q52" t="n">
        <v>1397.25</v>
      </c>
      <c r="R52" t="n">
        <v>87.65000000000001</v>
      </c>
      <c r="S52" t="n">
        <v>66.97</v>
      </c>
      <c r="T52" t="n">
        <v>7740.99</v>
      </c>
      <c r="U52" t="n">
        <v>0.76</v>
      </c>
      <c r="V52" t="n">
        <v>0.85</v>
      </c>
      <c r="W52" t="n">
        <v>5.32</v>
      </c>
      <c r="X52" t="n">
        <v>0.47</v>
      </c>
      <c r="Y52" t="n">
        <v>1</v>
      </c>
      <c r="Z52" t="n">
        <v>10</v>
      </c>
      <c r="AA52" t="n">
        <v>357.072909354381</v>
      </c>
      <c r="AB52" t="n">
        <v>508.0891917779171</v>
      </c>
      <c r="AC52" t="n">
        <v>460.4942957514584</v>
      </c>
      <c r="AD52" t="n">
        <v>357072.909354381</v>
      </c>
      <c r="AE52" t="n">
        <v>508089.1917779171</v>
      </c>
      <c r="AF52" t="n">
        <v>4.768212660278977e-06</v>
      </c>
      <c r="AG52" t="n">
        <v>1.162083333333333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3.5949</v>
      </c>
      <c r="E53" t="n">
        <v>27.82</v>
      </c>
      <c r="F53" t="n">
        <v>24.6</v>
      </c>
      <c r="G53" t="n">
        <v>92.26000000000001</v>
      </c>
      <c r="H53" t="n">
        <v>1.09</v>
      </c>
      <c r="I53" t="n">
        <v>16</v>
      </c>
      <c r="J53" t="n">
        <v>224.73</v>
      </c>
      <c r="K53" t="n">
        <v>55.27</v>
      </c>
      <c r="L53" t="n">
        <v>13.75</v>
      </c>
      <c r="M53" t="n">
        <v>14</v>
      </c>
      <c r="N53" t="n">
        <v>50.71</v>
      </c>
      <c r="O53" t="n">
        <v>27950.8</v>
      </c>
      <c r="P53" t="n">
        <v>286.06</v>
      </c>
      <c r="Q53" t="n">
        <v>1397.17</v>
      </c>
      <c r="R53" t="n">
        <v>86.72</v>
      </c>
      <c r="S53" t="n">
        <v>66.97</v>
      </c>
      <c r="T53" t="n">
        <v>7283.55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355.8419525258373</v>
      </c>
      <c r="AB53" t="n">
        <v>506.3376283191849</v>
      </c>
      <c r="AC53" t="n">
        <v>458.9068087620768</v>
      </c>
      <c r="AD53" t="n">
        <v>355841.9525258372</v>
      </c>
      <c r="AE53" t="n">
        <v>506337.6283191849</v>
      </c>
      <c r="AF53" t="n">
        <v>4.779913469350239e-06</v>
      </c>
      <c r="AG53" t="n">
        <v>1.159166666666667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3.5944</v>
      </c>
      <c r="E54" t="n">
        <v>27.82</v>
      </c>
      <c r="F54" t="n">
        <v>24.61</v>
      </c>
      <c r="G54" t="n">
        <v>92.28</v>
      </c>
      <c r="H54" t="n">
        <v>1.11</v>
      </c>
      <c r="I54" t="n">
        <v>16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284.18</v>
      </c>
      <c r="Q54" t="n">
        <v>1397.37</v>
      </c>
      <c r="R54" t="n">
        <v>86.84999999999999</v>
      </c>
      <c r="S54" t="n">
        <v>66.97</v>
      </c>
      <c r="T54" t="n">
        <v>7348.45</v>
      </c>
      <c r="U54" t="n">
        <v>0.77</v>
      </c>
      <c r="V54" t="n">
        <v>0.86</v>
      </c>
      <c r="W54" t="n">
        <v>5.32</v>
      </c>
      <c r="X54" t="n">
        <v>0.44</v>
      </c>
      <c r="Y54" t="n">
        <v>1</v>
      </c>
      <c r="Z54" t="n">
        <v>10</v>
      </c>
      <c r="AA54" t="n">
        <v>354.5454651975026</v>
      </c>
      <c r="AB54" t="n">
        <v>504.4928196497318</v>
      </c>
      <c r="AC54" t="n">
        <v>457.2348112412019</v>
      </c>
      <c r="AD54" t="n">
        <v>354545.4651975026</v>
      </c>
      <c r="AE54" t="n">
        <v>504492.8196497317</v>
      </c>
      <c r="AF54" t="n">
        <v>4.779248650653008e-06</v>
      </c>
      <c r="AG54" t="n">
        <v>1.159166666666667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3.5951</v>
      </c>
      <c r="E55" t="n">
        <v>27.82</v>
      </c>
      <c r="F55" t="n">
        <v>24.6</v>
      </c>
      <c r="G55" t="n">
        <v>92.26000000000001</v>
      </c>
      <c r="H55" t="n">
        <v>1.12</v>
      </c>
      <c r="I55" t="n">
        <v>16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282.72</v>
      </c>
      <c r="Q55" t="n">
        <v>1397.18</v>
      </c>
      <c r="R55" t="n">
        <v>86.73999999999999</v>
      </c>
      <c r="S55" t="n">
        <v>66.97</v>
      </c>
      <c r="T55" t="n">
        <v>7293.84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353.3413573587025</v>
      </c>
      <c r="AB55" t="n">
        <v>502.7794603816329</v>
      </c>
      <c r="AC55" t="n">
        <v>455.6819496918908</v>
      </c>
      <c r="AD55" t="n">
        <v>353341.3573587025</v>
      </c>
      <c r="AE55" t="n">
        <v>502779.4603816328</v>
      </c>
      <c r="AF55" t="n">
        <v>4.780179396829132e-06</v>
      </c>
      <c r="AG55" t="n">
        <v>1.159166666666667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3.6052</v>
      </c>
      <c r="E56" t="n">
        <v>27.74</v>
      </c>
      <c r="F56" t="n">
        <v>24.56</v>
      </c>
      <c r="G56" t="n">
        <v>98.26000000000001</v>
      </c>
      <c r="H56" t="n">
        <v>1.14</v>
      </c>
      <c r="I56" t="n">
        <v>15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281.54</v>
      </c>
      <c r="Q56" t="n">
        <v>1397.22</v>
      </c>
      <c r="R56" t="n">
        <v>85.40000000000001</v>
      </c>
      <c r="S56" t="n">
        <v>66.97</v>
      </c>
      <c r="T56" t="n">
        <v>6626.24</v>
      </c>
      <c r="U56" t="n">
        <v>0.78</v>
      </c>
      <c r="V56" t="n">
        <v>0.86</v>
      </c>
      <c r="W56" t="n">
        <v>5.32</v>
      </c>
      <c r="X56" t="n">
        <v>0.4</v>
      </c>
      <c r="Y56" t="n">
        <v>1</v>
      </c>
      <c r="Z56" t="n">
        <v>10</v>
      </c>
      <c r="AA56" t="n">
        <v>351.2689775020471</v>
      </c>
      <c r="AB56" t="n">
        <v>499.8306121804944</v>
      </c>
      <c r="AC56" t="n">
        <v>453.0093327623522</v>
      </c>
      <c r="AD56" t="n">
        <v>351268.977502047</v>
      </c>
      <c r="AE56" t="n">
        <v>499830.6121804944</v>
      </c>
      <c r="AF56" t="n">
        <v>4.793608734513194e-06</v>
      </c>
      <c r="AG56" t="n">
        <v>1.155833333333333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24.56</v>
      </c>
      <c r="G57" t="n">
        <v>98.23999999999999</v>
      </c>
      <c r="H57" t="n">
        <v>1.16</v>
      </c>
      <c r="I57" t="n">
        <v>15</v>
      </c>
      <c r="J57" t="n">
        <v>226.41</v>
      </c>
      <c r="K57" t="n">
        <v>55.27</v>
      </c>
      <c r="L57" t="n">
        <v>14.75</v>
      </c>
      <c r="M57" t="n">
        <v>9</v>
      </c>
      <c r="N57" t="n">
        <v>51.38</v>
      </c>
      <c r="O57" t="n">
        <v>28157.49</v>
      </c>
      <c r="P57" t="n">
        <v>281.41</v>
      </c>
      <c r="Q57" t="n">
        <v>1397.18</v>
      </c>
      <c r="R57" t="n">
        <v>85.3</v>
      </c>
      <c r="S57" t="n">
        <v>66.97</v>
      </c>
      <c r="T57" t="n">
        <v>6575.44</v>
      </c>
      <c r="U57" t="n">
        <v>0.79</v>
      </c>
      <c r="V57" t="n">
        <v>0.86</v>
      </c>
      <c r="W57" t="n">
        <v>5.32</v>
      </c>
      <c r="X57" t="n">
        <v>0.4</v>
      </c>
      <c r="Y57" t="n">
        <v>1</v>
      </c>
      <c r="Z57" t="n">
        <v>10</v>
      </c>
      <c r="AA57" t="n">
        <v>351.1215198465911</v>
      </c>
      <c r="AB57" t="n">
        <v>499.6207904913679</v>
      </c>
      <c r="AC57" t="n">
        <v>452.8191659716958</v>
      </c>
      <c r="AD57" t="n">
        <v>351121.5198465911</v>
      </c>
      <c r="AE57" t="n">
        <v>499620.7904913679</v>
      </c>
      <c r="AF57" t="n">
        <v>4.794273553210425e-06</v>
      </c>
      <c r="AG57" t="n">
        <v>1.155416666666667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3.6022</v>
      </c>
      <c r="E58" t="n">
        <v>27.76</v>
      </c>
      <c r="F58" t="n">
        <v>24.59</v>
      </c>
      <c r="G58" t="n">
        <v>98.34999999999999</v>
      </c>
      <c r="H58" t="n">
        <v>1.18</v>
      </c>
      <c r="I58" t="n">
        <v>15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280.05</v>
      </c>
      <c r="Q58" t="n">
        <v>1397.22</v>
      </c>
      <c r="R58" t="n">
        <v>85.95999999999999</v>
      </c>
      <c r="S58" t="n">
        <v>66.97</v>
      </c>
      <c r="T58" t="n">
        <v>6908.93</v>
      </c>
      <c r="U58" t="n">
        <v>0.78</v>
      </c>
      <c r="V58" t="n">
        <v>0.86</v>
      </c>
      <c r="W58" t="n">
        <v>5.33</v>
      </c>
      <c r="X58" t="n">
        <v>0.42</v>
      </c>
      <c r="Y58" t="n">
        <v>1</v>
      </c>
      <c r="Z58" t="n">
        <v>10</v>
      </c>
      <c r="AA58" t="n">
        <v>350.6126466297332</v>
      </c>
      <c r="AB58" t="n">
        <v>498.896700327434</v>
      </c>
      <c r="AC58" t="n">
        <v>452.1629044422298</v>
      </c>
      <c r="AD58" t="n">
        <v>350612.6466297332</v>
      </c>
      <c r="AE58" t="n">
        <v>498896.700327434</v>
      </c>
      <c r="AF58" t="n">
        <v>4.789619822329809e-06</v>
      </c>
      <c r="AG58" t="n">
        <v>1.156666666666667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3.6018</v>
      </c>
      <c r="E59" t="n">
        <v>27.76</v>
      </c>
      <c r="F59" t="n">
        <v>24.59</v>
      </c>
      <c r="G59" t="n">
        <v>98.36</v>
      </c>
      <c r="H59" t="n">
        <v>1.19</v>
      </c>
      <c r="I59" t="n">
        <v>15</v>
      </c>
      <c r="J59" t="n">
        <v>227.25</v>
      </c>
      <c r="K59" t="n">
        <v>55.27</v>
      </c>
      <c r="L59" t="n">
        <v>15.25</v>
      </c>
      <c r="M59" t="n">
        <v>3</v>
      </c>
      <c r="N59" t="n">
        <v>51.72</v>
      </c>
      <c r="O59" t="n">
        <v>28261.2</v>
      </c>
      <c r="P59" t="n">
        <v>280.19</v>
      </c>
      <c r="Q59" t="n">
        <v>1397.31</v>
      </c>
      <c r="R59" t="n">
        <v>85.93000000000001</v>
      </c>
      <c r="S59" t="n">
        <v>66.97</v>
      </c>
      <c r="T59" t="n">
        <v>6889.74</v>
      </c>
      <c r="U59" t="n">
        <v>0.78</v>
      </c>
      <c r="V59" t="n">
        <v>0.86</v>
      </c>
      <c r="W59" t="n">
        <v>5.33</v>
      </c>
      <c r="X59" t="n">
        <v>0.42</v>
      </c>
      <c r="Y59" t="n">
        <v>1</v>
      </c>
      <c r="Z59" t="n">
        <v>10</v>
      </c>
      <c r="AA59" t="n">
        <v>350.7539479088013</v>
      </c>
      <c r="AB59" t="n">
        <v>499.097761933616</v>
      </c>
      <c r="AC59" t="n">
        <v>452.3451317445218</v>
      </c>
      <c r="AD59" t="n">
        <v>350753.9479088013</v>
      </c>
      <c r="AE59" t="n">
        <v>499097.761933616</v>
      </c>
      <c r="AF59" t="n">
        <v>4.789087967372025e-06</v>
      </c>
      <c r="AG59" t="n">
        <v>1.156666666666667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3.6015</v>
      </c>
      <c r="E60" t="n">
        <v>27.77</v>
      </c>
      <c r="F60" t="n">
        <v>24.59</v>
      </c>
      <c r="G60" t="n">
        <v>98.37</v>
      </c>
      <c r="H60" t="n">
        <v>1.21</v>
      </c>
      <c r="I60" t="n">
        <v>15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280.24</v>
      </c>
      <c r="Q60" t="n">
        <v>1397.2</v>
      </c>
      <c r="R60" t="n">
        <v>85.97</v>
      </c>
      <c r="S60" t="n">
        <v>66.97</v>
      </c>
      <c r="T60" t="n">
        <v>6912.96</v>
      </c>
      <c r="U60" t="n">
        <v>0.78</v>
      </c>
      <c r="V60" t="n">
        <v>0.86</v>
      </c>
      <c r="W60" t="n">
        <v>5.34</v>
      </c>
      <c r="X60" t="n">
        <v>0.43</v>
      </c>
      <c r="Y60" t="n">
        <v>1</v>
      </c>
      <c r="Z60" t="n">
        <v>10</v>
      </c>
      <c r="AA60" t="n">
        <v>350.8234189622434</v>
      </c>
      <c r="AB60" t="n">
        <v>499.1966142701295</v>
      </c>
      <c r="AC60" t="n">
        <v>452.4347241582611</v>
      </c>
      <c r="AD60" t="n">
        <v>350823.4189622434</v>
      </c>
      <c r="AE60" t="n">
        <v>499196.6142701295</v>
      </c>
      <c r="AF60" t="n">
        <v>4.788689076153687e-06</v>
      </c>
      <c r="AG60" t="n">
        <v>1.157083333333333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3.601</v>
      </c>
      <c r="E61" t="n">
        <v>27.77</v>
      </c>
      <c r="F61" t="n">
        <v>24.6</v>
      </c>
      <c r="G61" t="n">
        <v>98.39</v>
      </c>
      <c r="H61" t="n">
        <v>1.23</v>
      </c>
      <c r="I61" t="n">
        <v>15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280.32</v>
      </c>
      <c r="Q61" t="n">
        <v>1397.2</v>
      </c>
      <c r="R61" t="n">
        <v>86.06</v>
      </c>
      <c r="S61" t="n">
        <v>66.97</v>
      </c>
      <c r="T61" t="n">
        <v>6956.96</v>
      </c>
      <c r="U61" t="n">
        <v>0.78</v>
      </c>
      <c r="V61" t="n">
        <v>0.86</v>
      </c>
      <c r="W61" t="n">
        <v>5.34</v>
      </c>
      <c r="X61" t="n">
        <v>0.43</v>
      </c>
      <c r="Y61" t="n">
        <v>1</v>
      </c>
      <c r="Z61" t="n">
        <v>10</v>
      </c>
      <c r="AA61" t="n">
        <v>350.9824561455889</v>
      </c>
      <c r="AB61" t="n">
        <v>499.422912798614</v>
      </c>
      <c r="AC61" t="n">
        <v>452.6398243319913</v>
      </c>
      <c r="AD61" t="n">
        <v>350982.4561455888</v>
      </c>
      <c r="AE61" t="n">
        <v>499422.9127986141</v>
      </c>
      <c r="AF61" t="n">
        <v>4.788024257456456e-06</v>
      </c>
      <c r="AG61" t="n">
        <v>1.157083333333333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3.6012</v>
      </c>
      <c r="E62" t="n">
        <v>27.77</v>
      </c>
      <c r="F62" t="n">
        <v>24.6</v>
      </c>
      <c r="G62" t="n">
        <v>98.38</v>
      </c>
      <c r="H62" t="n">
        <v>1.24</v>
      </c>
      <c r="I62" t="n">
        <v>15</v>
      </c>
      <c r="J62" t="n">
        <v>228.51</v>
      </c>
      <c r="K62" t="n">
        <v>55.27</v>
      </c>
      <c r="L62" t="n">
        <v>16</v>
      </c>
      <c r="M62" t="n">
        <v>0</v>
      </c>
      <c r="N62" t="n">
        <v>52.24</v>
      </c>
      <c r="O62" t="n">
        <v>28417.2</v>
      </c>
      <c r="P62" t="n">
        <v>280.76</v>
      </c>
      <c r="Q62" t="n">
        <v>1397.21</v>
      </c>
      <c r="R62" t="n">
        <v>86.01000000000001</v>
      </c>
      <c r="S62" t="n">
        <v>66.97</v>
      </c>
      <c r="T62" t="n">
        <v>6929.67</v>
      </c>
      <c r="U62" t="n">
        <v>0.78</v>
      </c>
      <c r="V62" t="n">
        <v>0.86</v>
      </c>
      <c r="W62" t="n">
        <v>5.34</v>
      </c>
      <c r="X62" t="n">
        <v>0.43</v>
      </c>
      <c r="Y62" t="n">
        <v>1</v>
      </c>
      <c r="Z62" t="n">
        <v>10</v>
      </c>
      <c r="AA62" t="n">
        <v>351.2900480836148</v>
      </c>
      <c r="AB62" t="n">
        <v>499.8605941098947</v>
      </c>
      <c r="AC62" t="n">
        <v>453.0365061557013</v>
      </c>
      <c r="AD62" t="n">
        <v>351290.0480836148</v>
      </c>
      <c r="AE62" t="n">
        <v>499860.5941098948</v>
      </c>
      <c r="AF62" t="n">
        <v>4.788290184935348e-06</v>
      </c>
      <c r="AG62" t="n">
        <v>1.157083333333333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2.561</v>
      </c>
      <c r="E2" t="n">
        <v>39.05</v>
      </c>
      <c r="F2" t="n">
        <v>30.99</v>
      </c>
      <c r="G2" t="n">
        <v>8.01</v>
      </c>
      <c r="H2" t="n">
        <v>0.14</v>
      </c>
      <c r="I2" t="n">
        <v>232</v>
      </c>
      <c r="J2" t="n">
        <v>124.63</v>
      </c>
      <c r="K2" t="n">
        <v>45</v>
      </c>
      <c r="L2" t="n">
        <v>1</v>
      </c>
      <c r="M2" t="n">
        <v>230</v>
      </c>
      <c r="N2" t="n">
        <v>18.64</v>
      </c>
      <c r="O2" t="n">
        <v>15605.44</v>
      </c>
      <c r="P2" t="n">
        <v>320.16</v>
      </c>
      <c r="Q2" t="n">
        <v>1397.66</v>
      </c>
      <c r="R2" t="n">
        <v>294.41</v>
      </c>
      <c r="S2" t="n">
        <v>66.97</v>
      </c>
      <c r="T2" t="n">
        <v>110047.74</v>
      </c>
      <c r="U2" t="n">
        <v>0.23</v>
      </c>
      <c r="V2" t="n">
        <v>0.68</v>
      </c>
      <c r="W2" t="n">
        <v>5.69</v>
      </c>
      <c r="X2" t="n">
        <v>6.81</v>
      </c>
      <c r="Y2" t="n">
        <v>1</v>
      </c>
      <c r="Z2" t="n">
        <v>10</v>
      </c>
      <c r="AA2" t="n">
        <v>535.1376983379369</v>
      </c>
      <c r="AB2" t="n">
        <v>761.462641145512</v>
      </c>
      <c r="AC2" t="n">
        <v>690.1331662818369</v>
      </c>
      <c r="AD2" t="n">
        <v>535137.6983379369</v>
      </c>
      <c r="AE2" t="n">
        <v>761462.641145512</v>
      </c>
      <c r="AF2" t="n">
        <v>4.267529906204966e-06</v>
      </c>
      <c r="AG2" t="n">
        <v>1.627083333333333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2.7907</v>
      </c>
      <c r="E3" t="n">
        <v>35.83</v>
      </c>
      <c r="F3" t="n">
        <v>29.25</v>
      </c>
      <c r="G3" t="n">
        <v>10.09</v>
      </c>
      <c r="H3" t="n">
        <v>0.18</v>
      </c>
      <c r="I3" t="n">
        <v>174</v>
      </c>
      <c r="J3" t="n">
        <v>124.96</v>
      </c>
      <c r="K3" t="n">
        <v>45</v>
      </c>
      <c r="L3" t="n">
        <v>1.25</v>
      </c>
      <c r="M3" t="n">
        <v>172</v>
      </c>
      <c r="N3" t="n">
        <v>18.71</v>
      </c>
      <c r="O3" t="n">
        <v>15645.96</v>
      </c>
      <c r="P3" t="n">
        <v>299.86</v>
      </c>
      <c r="Q3" t="n">
        <v>1397.62</v>
      </c>
      <c r="R3" t="n">
        <v>237.74</v>
      </c>
      <c r="S3" t="n">
        <v>66.97</v>
      </c>
      <c r="T3" t="n">
        <v>82000.98</v>
      </c>
      <c r="U3" t="n">
        <v>0.28</v>
      </c>
      <c r="V3" t="n">
        <v>0.72</v>
      </c>
      <c r="W3" t="n">
        <v>5.6</v>
      </c>
      <c r="X3" t="n">
        <v>5.08</v>
      </c>
      <c r="Y3" t="n">
        <v>1</v>
      </c>
      <c r="Z3" t="n">
        <v>10</v>
      </c>
      <c r="AA3" t="n">
        <v>462.2017129539188</v>
      </c>
      <c r="AB3" t="n">
        <v>657.6799544883055</v>
      </c>
      <c r="AC3" t="n">
        <v>596.0722494649254</v>
      </c>
      <c r="AD3" t="n">
        <v>462201.7129539188</v>
      </c>
      <c r="AE3" t="n">
        <v>657679.9544883055</v>
      </c>
      <c r="AF3" t="n">
        <v>4.650291178932527e-06</v>
      </c>
      <c r="AG3" t="n">
        <v>1.492916666666667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28.14</v>
      </c>
      <c r="G4" t="n">
        <v>12.23</v>
      </c>
      <c r="H4" t="n">
        <v>0.21</v>
      </c>
      <c r="I4" t="n">
        <v>138</v>
      </c>
      <c r="J4" t="n">
        <v>125.29</v>
      </c>
      <c r="K4" t="n">
        <v>45</v>
      </c>
      <c r="L4" t="n">
        <v>1.5</v>
      </c>
      <c r="M4" t="n">
        <v>136</v>
      </c>
      <c r="N4" t="n">
        <v>18.79</v>
      </c>
      <c r="O4" t="n">
        <v>15686.51</v>
      </c>
      <c r="P4" t="n">
        <v>285.97</v>
      </c>
      <c r="Q4" t="n">
        <v>1397.7</v>
      </c>
      <c r="R4" t="n">
        <v>202.02</v>
      </c>
      <c r="S4" t="n">
        <v>66.97</v>
      </c>
      <c r="T4" t="n">
        <v>64320.94</v>
      </c>
      <c r="U4" t="n">
        <v>0.33</v>
      </c>
      <c r="V4" t="n">
        <v>0.75</v>
      </c>
      <c r="W4" t="n">
        <v>5.51</v>
      </c>
      <c r="X4" t="n">
        <v>3.96</v>
      </c>
      <c r="Y4" t="n">
        <v>1</v>
      </c>
      <c r="Z4" t="n">
        <v>10</v>
      </c>
      <c r="AA4" t="n">
        <v>417.7729869898158</v>
      </c>
      <c r="AB4" t="n">
        <v>594.4610575193079</v>
      </c>
      <c r="AC4" t="n">
        <v>538.7753379994632</v>
      </c>
      <c r="AD4" t="n">
        <v>417772.9869898158</v>
      </c>
      <c r="AE4" t="n">
        <v>594461.0575193079</v>
      </c>
      <c r="AF4" t="n">
        <v>4.930571745204949e-06</v>
      </c>
      <c r="AG4" t="n">
        <v>1.408333333333333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3.0713</v>
      </c>
      <c r="E5" t="n">
        <v>32.56</v>
      </c>
      <c r="F5" t="n">
        <v>27.49</v>
      </c>
      <c r="G5" t="n">
        <v>14.34</v>
      </c>
      <c r="H5" t="n">
        <v>0.25</v>
      </c>
      <c r="I5" t="n">
        <v>115</v>
      </c>
      <c r="J5" t="n">
        <v>125.62</v>
      </c>
      <c r="K5" t="n">
        <v>45</v>
      </c>
      <c r="L5" t="n">
        <v>1.75</v>
      </c>
      <c r="M5" t="n">
        <v>113</v>
      </c>
      <c r="N5" t="n">
        <v>18.87</v>
      </c>
      <c r="O5" t="n">
        <v>15727.09</v>
      </c>
      <c r="P5" t="n">
        <v>277.37</v>
      </c>
      <c r="Q5" t="n">
        <v>1397.52</v>
      </c>
      <c r="R5" t="n">
        <v>180.51</v>
      </c>
      <c r="S5" t="n">
        <v>66.97</v>
      </c>
      <c r="T5" t="n">
        <v>53680.99</v>
      </c>
      <c r="U5" t="n">
        <v>0.37</v>
      </c>
      <c r="V5" t="n">
        <v>0.77</v>
      </c>
      <c r="W5" t="n">
        <v>5.49</v>
      </c>
      <c r="X5" t="n">
        <v>3.32</v>
      </c>
      <c r="Y5" t="n">
        <v>1</v>
      </c>
      <c r="Z5" t="n">
        <v>10</v>
      </c>
      <c r="AA5" t="n">
        <v>391.8393271040572</v>
      </c>
      <c r="AB5" t="n">
        <v>557.5593157573167</v>
      </c>
      <c r="AC5" t="n">
        <v>505.3303408224359</v>
      </c>
      <c r="AD5" t="n">
        <v>391839.3271040572</v>
      </c>
      <c r="AE5" t="n">
        <v>557559.3157573167</v>
      </c>
      <c r="AF5" t="n">
        <v>5.117869816840028e-06</v>
      </c>
      <c r="AG5" t="n">
        <v>1.356666666666667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3.1623</v>
      </c>
      <c r="E6" t="n">
        <v>31.62</v>
      </c>
      <c r="F6" t="n">
        <v>26.99</v>
      </c>
      <c r="G6" t="n">
        <v>16.52</v>
      </c>
      <c r="H6" t="n">
        <v>0.28</v>
      </c>
      <c r="I6" t="n">
        <v>98</v>
      </c>
      <c r="J6" t="n">
        <v>125.95</v>
      </c>
      <c r="K6" t="n">
        <v>45</v>
      </c>
      <c r="L6" t="n">
        <v>2</v>
      </c>
      <c r="M6" t="n">
        <v>96</v>
      </c>
      <c r="N6" t="n">
        <v>18.95</v>
      </c>
      <c r="O6" t="n">
        <v>15767.7</v>
      </c>
      <c r="P6" t="n">
        <v>269.78</v>
      </c>
      <c r="Q6" t="n">
        <v>1397.61</v>
      </c>
      <c r="R6" t="n">
        <v>164.33</v>
      </c>
      <c r="S6" t="n">
        <v>66.97</v>
      </c>
      <c r="T6" t="n">
        <v>45675.47</v>
      </c>
      <c r="U6" t="n">
        <v>0.41</v>
      </c>
      <c r="V6" t="n">
        <v>0.78</v>
      </c>
      <c r="W6" t="n">
        <v>5.46</v>
      </c>
      <c r="X6" t="n">
        <v>2.82</v>
      </c>
      <c r="Y6" t="n">
        <v>1</v>
      </c>
      <c r="Z6" t="n">
        <v>10</v>
      </c>
      <c r="AA6" t="n">
        <v>371.7894442825494</v>
      </c>
      <c r="AB6" t="n">
        <v>529.0297676142191</v>
      </c>
      <c r="AC6" t="n">
        <v>479.4732779428036</v>
      </c>
      <c r="AD6" t="n">
        <v>371789.4442825494</v>
      </c>
      <c r="AE6" t="n">
        <v>529029.7676142191</v>
      </c>
      <c r="AF6" t="n">
        <v>5.269507935334622e-06</v>
      </c>
      <c r="AG6" t="n">
        <v>1.3175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3.2369</v>
      </c>
      <c r="E7" t="n">
        <v>30.89</v>
      </c>
      <c r="F7" t="n">
        <v>26.59</v>
      </c>
      <c r="G7" t="n">
        <v>18.77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263.63</v>
      </c>
      <c r="Q7" t="n">
        <v>1397.32</v>
      </c>
      <c r="R7" t="n">
        <v>151.07</v>
      </c>
      <c r="S7" t="n">
        <v>66.97</v>
      </c>
      <c r="T7" t="n">
        <v>39109.54</v>
      </c>
      <c r="U7" t="n">
        <v>0.44</v>
      </c>
      <c r="V7" t="n">
        <v>0.79</v>
      </c>
      <c r="W7" t="n">
        <v>5.44</v>
      </c>
      <c r="X7" t="n">
        <v>2.42</v>
      </c>
      <c r="Y7" t="n">
        <v>1</v>
      </c>
      <c r="Z7" t="n">
        <v>10</v>
      </c>
      <c r="AA7" t="n">
        <v>356.3002100240975</v>
      </c>
      <c r="AB7" t="n">
        <v>506.9896959384793</v>
      </c>
      <c r="AC7" t="n">
        <v>459.4977944078815</v>
      </c>
      <c r="AD7" t="n">
        <v>356300.2100240975</v>
      </c>
      <c r="AE7" t="n">
        <v>506989.6959384793</v>
      </c>
      <c r="AF7" t="n">
        <v>5.393817865441178e-06</v>
      </c>
      <c r="AG7" t="n">
        <v>1.287083333333333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3.2944</v>
      </c>
      <c r="E8" t="n">
        <v>30.36</v>
      </c>
      <c r="F8" t="n">
        <v>26.31</v>
      </c>
      <c r="G8" t="n">
        <v>21.04</v>
      </c>
      <c r="H8" t="n">
        <v>0.35</v>
      </c>
      <c r="I8" t="n">
        <v>75</v>
      </c>
      <c r="J8" t="n">
        <v>126.61</v>
      </c>
      <c r="K8" t="n">
        <v>45</v>
      </c>
      <c r="L8" t="n">
        <v>2.5</v>
      </c>
      <c r="M8" t="n">
        <v>73</v>
      </c>
      <c r="N8" t="n">
        <v>19.11</v>
      </c>
      <c r="O8" t="n">
        <v>15849</v>
      </c>
      <c r="P8" t="n">
        <v>257.87</v>
      </c>
      <c r="Q8" t="n">
        <v>1397.28</v>
      </c>
      <c r="R8" t="n">
        <v>142.27</v>
      </c>
      <c r="S8" t="n">
        <v>66.97</v>
      </c>
      <c r="T8" t="n">
        <v>34762.06</v>
      </c>
      <c r="U8" t="n">
        <v>0.47</v>
      </c>
      <c r="V8" t="n">
        <v>0.8</v>
      </c>
      <c r="W8" t="n">
        <v>5.42</v>
      </c>
      <c r="X8" t="n">
        <v>2.14</v>
      </c>
      <c r="Y8" t="n">
        <v>1</v>
      </c>
      <c r="Z8" t="n">
        <v>10</v>
      </c>
      <c r="AA8" t="n">
        <v>344.1479955955245</v>
      </c>
      <c r="AB8" t="n">
        <v>489.697964626548</v>
      </c>
      <c r="AC8" t="n">
        <v>443.8258538083426</v>
      </c>
      <c r="AD8" t="n">
        <v>344147.9955955245</v>
      </c>
      <c r="AE8" t="n">
        <v>489697.964626548</v>
      </c>
      <c r="AF8" t="n">
        <v>5.489633160094354e-06</v>
      </c>
      <c r="AG8" t="n">
        <v>1.265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3.3361</v>
      </c>
      <c r="E9" t="n">
        <v>29.97</v>
      </c>
      <c r="F9" t="n">
        <v>26.1</v>
      </c>
      <c r="G9" t="n">
        <v>23.03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254.04</v>
      </c>
      <c r="Q9" t="n">
        <v>1397.3</v>
      </c>
      <c r="R9" t="n">
        <v>135.89</v>
      </c>
      <c r="S9" t="n">
        <v>66.97</v>
      </c>
      <c r="T9" t="n">
        <v>31606.32</v>
      </c>
      <c r="U9" t="n">
        <v>0.49</v>
      </c>
      <c r="V9" t="n">
        <v>0.8100000000000001</v>
      </c>
      <c r="W9" t="n">
        <v>5.4</v>
      </c>
      <c r="X9" t="n">
        <v>1.94</v>
      </c>
      <c r="Y9" t="n">
        <v>1</v>
      </c>
      <c r="Z9" t="n">
        <v>10</v>
      </c>
      <c r="AA9" t="n">
        <v>335.8364469582062</v>
      </c>
      <c r="AB9" t="n">
        <v>477.8712258319601</v>
      </c>
      <c r="AC9" t="n">
        <v>433.1069764136218</v>
      </c>
      <c r="AD9" t="n">
        <v>335836.4469582062</v>
      </c>
      <c r="AE9" t="n">
        <v>477871.2258319602</v>
      </c>
      <c r="AF9" t="n">
        <v>5.559120078129788e-06</v>
      </c>
      <c r="AG9" t="n">
        <v>1.24875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3.3798</v>
      </c>
      <c r="E10" t="n">
        <v>29.59</v>
      </c>
      <c r="F10" t="n">
        <v>25.9</v>
      </c>
      <c r="G10" t="n">
        <v>25.47</v>
      </c>
      <c r="H10" t="n">
        <v>0.42</v>
      </c>
      <c r="I10" t="n">
        <v>61</v>
      </c>
      <c r="J10" t="n">
        <v>127.27</v>
      </c>
      <c r="K10" t="n">
        <v>45</v>
      </c>
      <c r="L10" t="n">
        <v>3</v>
      </c>
      <c r="M10" t="n">
        <v>59</v>
      </c>
      <c r="N10" t="n">
        <v>19.27</v>
      </c>
      <c r="O10" t="n">
        <v>15930.42</v>
      </c>
      <c r="P10" t="n">
        <v>249.75</v>
      </c>
      <c r="Q10" t="n">
        <v>1397.25</v>
      </c>
      <c r="R10" t="n">
        <v>128.93</v>
      </c>
      <c r="S10" t="n">
        <v>66.97</v>
      </c>
      <c r="T10" t="n">
        <v>28160.96</v>
      </c>
      <c r="U10" t="n">
        <v>0.52</v>
      </c>
      <c r="V10" t="n">
        <v>0.8100000000000001</v>
      </c>
      <c r="W10" t="n">
        <v>5.39</v>
      </c>
      <c r="X10" t="n">
        <v>1.73</v>
      </c>
      <c r="Y10" t="n">
        <v>1</v>
      </c>
      <c r="Z10" t="n">
        <v>10</v>
      </c>
      <c r="AA10" t="n">
        <v>327.2257197051204</v>
      </c>
      <c r="AB10" t="n">
        <v>465.6187772814645</v>
      </c>
      <c r="AC10" t="n">
        <v>422.0022673235735</v>
      </c>
      <c r="AD10" t="n">
        <v>327225.7197051204</v>
      </c>
      <c r="AE10" t="n">
        <v>465618.7772814645</v>
      </c>
      <c r="AF10" t="n">
        <v>5.631939702066203e-06</v>
      </c>
      <c r="AG10" t="n">
        <v>1.232916666666667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3.4104</v>
      </c>
      <c r="E11" t="n">
        <v>29.32</v>
      </c>
      <c r="F11" t="n">
        <v>25.76</v>
      </c>
      <c r="G11" t="n">
        <v>27.6</v>
      </c>
      <c r="H11" t="n">
        <v>0.45</v>
      </c>
      <c r="I11" t="n">
        <v>56</v>
      </c>
      <c r="J11" t="n">
        <v>127.6</v>
      </c>
      <c r="K11" t="n">
        <v>45</v>
      </c>
      <c r="L11" t="n">
        <v>3.25</v>
      </c>
      <c r="M11" t="n">
        <v>54</v>
      </c>
      <c r="N11" t="n">
        <v>19.35</v>
      </c>
      <c r="O11" t="n">
        <v>15971.17</v>
      </c>
      <c r="P11" t="n">
        <v>245.76</v>
      </c>
      <c r="Q11" t="n">
        <v>1397.27</v>
      </c>
      <c r="R11" t="n">
        <v>124.43</v>
      </c>
      <c r="S11" t="n">
        <v>66.97</v>
      </c>
      <c r="T11" t="n">
        <v>25936.19</v>
      </c>
      <c r="U11" t="n">
        <v>0.54</v>
      </c>
      <c r="V11" t="n">
        <v>0.82</v>
      </c>
      <c r="W11" t="n">
        <v>5.38</v>
      </c>
      <c r="X11" t="n">
        <v>1.59</v>
      </c>
      <c r="Y11" t="n">
        <v>1</v>
      </c>
      <c r="Z11" t="n">
        <v>10</v>
      </c>
      <c r="AA11" t="n">
        <v>320.5515168820348</v>
      </c>
      <c r="AB11" t="n">
        <v>456.1218643841103</v>
      </c>
      <c r="AC11" t="n">
        <v>413.3949710314067</v>
      </c>
      <c r="AD11" t="n">
        <v>320551.5168820348</v>
      </c>
      <c r="AE11" t="n">
        <v>456121.8643841103</v>
      </c>
      <c r="AF11" t="n">
        <v>5.682930102351198e-06</v>
      </c>
      <c r="AG11" t="n">
        <v>1.221666666666667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3.4441</v>
      </c>
      <c r="E12" t="n">
        <v>29.04</v>
      </c>
      <c r="F12" t="n">
        <v>25.6</v>
      </c>
      <c r="G12" t="n">
        <v>30.12</v>
      </c>
      <c r="H12" t="n">
        <v>0.48</v>
      </c>
      <c r="I12" t="n">
        <v>51</v>
      </c>
      <c r="J12" t="n">
        <v>127.93</v>
      </c>
      <c r="K12" t="n">
        <v>45</v>
      </c>
      <c r="L12" t="n">
        <v>3.5</v>
      </c>
      <c r="M12" t="n">
        <v>49</v>
      </c>
      <c r="N12" t="n">
        <v>19.43</v>
      </c>
      <c r="O12" t="n">
        <v>16011.95</v>
      </c>
      <c r="P12" t="n">
        <v>241.42</v>
      </c>
      <c r="Q12" t="n">
        <v>1397.27</v>
      </c>
      <c r="R12" t="n">
        <v>119.53</v>
      </c>
      <c r="S12" t="n">
        <v>66.97</v>
      </c>
      <c r="T12" t="n">
        <v>23511.46</v>
      </c>
      <c r="U12" t="n">
        <v>0.5600000000000001</v>
      </c>
      <c r="V12" t="n">
        <v>0.82</v>
      </c>
      <c r="W12" t="n">
        <v>5.37</v>
      </c>
      <c r="X12" t="n">
        <v>1.43</v>
      </c>
      <c r="Y12" t="n">
        <v>1</v>
      </c>
      <c r="Z12" t="n">
        <v>10</v>
      </c>
      <c r="AA12" t="n">
        <v>313.3597091808651</v>
      </c>
      <c r="AB12" t="n">
        <v>445.8884367938839</v>
      </c>
      <c r="AC12" t="n">
        <v>404.1201525398049</v>
      </c>
      <c r="AD12" t="n">
        <v>313359.7091808651</v>
      </c>
      <c r="AE12" t="n">
        <v>445888.4367938839</v>
      </c>
      <c r="AF12" t="n">
        <v>5.739086196782712e-06</v>
      </c>
      <c r="AG12" t="n">
        <v>1.21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3.4704</v>
      </c>
      <c r="E13" t="n">
        <v>28.82</v>
      </c>
      <c r="F13" t="n">
        <v>25.48</v>
      </c>
      <c r="G13" t="n">
        <v>32.53</v>
      </c>
      <c r="H13" t="n">
        <v>0.52</v>
      </c>
      <c r="I13" t="n">
        <v>47</v>
      </c>
      <c r="J13" t="n">
        <v>128.26</v>
      </c>
      <c r="K13" t="n">
        <v>45</v>
      </c>
      <c r="L13" t="n">
        <v>3.75</v>
      </c>
      <c r="M13" t="n">
        <v>45</v>
      </c>
      <c r="N13" t="n">
        <v>19.51</v>
      </c>
      <c r="O13" t="n">
        <v>16052.76</v>
      </c>
      <c r="P13" t="n">
        <v>237.61</v>
      </c>
      <c r="Q13" t="n">
        <v>1397.28</v>
      </c>
      <c r="R13" t="n">
        <v>115.33</v>
      </c>
      <c r="S13" t="n">
        <v>66.97</v>
      </c>
      <c r="T13" t="n">
        <v>21432.25</v>
      </c>
      <c r="U13" t="n">
        <v>0.58</v>
      </c>
      <c r="V13" t="n">
        <v>0.83</v>
      </c>
      <c r="W13" t="n">
        <v>5.37</v>
      </c>
      <c r="X13" t="n">
        <v>1.31</v>
      </c>
      <c r="Y13" t="n">
        <v>1</v>
      </c>
      <c r="Z13" t="n">
        <v>10</v>
      </c>
      <c r="AA13" t="n">
        <v>307.5376763408208</v>
      </c>
      <c r="AB13" t="n">
        <v>437.6041007865653</v>
      </c>
      <c r="AC13" t="n">
        <v>396.6118458543004</v>
      </c>
      <c r="AD13" t="n">
        <v>307537.6763408208</v>
      </c>
      <c r="AE13" t="n">
        <v>437604.1007865653</v>
      </c>
      <c r="AF13" t="n">
        <v>5.7829112793806e-06</v>
      </c>
      <c r="AG13" t="n">
        <v>1.200833333333333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3.4955</v>
      </c>
      <c r="E14" t="n">
        <v>28.61</v>
      </c>
      <c r="F14" t="n">
        <v>25.38</v>
      </c>
      <c r="G14" t="n">
        <v>35.41</v>
      </c>
      <c r="H14" t="n">
        <v>0.55</v>
      </c>
      <c r="I14" t="n">
        <v>43</v>
      </c>
      <c r="J14" t="n">
        <v>128.59</v>
      </c>
      <c r="K14" t="n">
        <v>45</v>
      </c>
      <c r="L14" t="n">
        <v>4</v>
      </c>
      <c r="M14" t="n">
        <v>41</v>
      </c>
      <c r="N14" t="n">
        <v>19.59</v>
      </c>
      <c r="O14" t="n">
        <v>16093.6</v>
      </c>
      <c r="P14" t="n">
        <v>234.32</v>
      </c>
      <c r="Q14" t="n">
        <v>1397.29</v>
      </c>
      <c r="R14" t="n">
        <v>111.82</v>
      </c>
      <c r="S14" t="n">
        <v>66.97</v>
      </c>
      <c r="T14" t="n">
        <v>19694.23</v>
      </c>
      <c r="U14" t="n">
        <v>0.6</v>
      </c>
      <c r="V14" t="n">
        <v>0.83</v>
      </c>
      <c r="W14" t="n">
        <v>5.37</v>
      </c>
      <c r="X14" t="n">
        <v>1.21</v>
      </c>
      <c r="Y14" t="n">
        <v>1</v>
      </c>
      <c r="Z14" t="n">
        <v>10</v>
      </c>
      <c r="AA14" t="n">
        <v>302.3892640796498</v>
      </c>
      <c r="AB14" t="n">
        <v>430.2782786471945</v>
      </c>
      <c r="AC14" t="n">
        <v>389.9722649274451</v>
      </c>
      <c r="AD14" t="n">
        <v>302389.2640796498</v>
      </c>
      <c r="AE14" t="n">
        <v>430278.2786471945</v>
      </c>
      <c r="AF14" t="n">
        <v>5.824736738437899e-06</v>
      </c>
      <c r="AG14" t="n">
        <v>1.192083333333333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3.5148</v>
      </c>
      <c r="E15" t="n">
        <v>28.45</v>
      </c>
      <c r="F15" t="n">
        <v>25.3</v>
      </c>
      <c r="G15" t="n">
        <v>37.94</v>
      </c>
      <c r="H15" t="n">
        <v>0.58</v>
      </c>
      <c r="I15" t="n">
        <v>40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230.81</v>
      </c>
      <c r="Q15" t="n">
        <v>1397.19</v>
      </c>
      <c r="R15" t="n">
        <v>109.26</v>
      </c>
      <c r="S15" t="n">
        <v>66.97</v>
      </c>
      <c r="T15" t="n">
        <v>18433.35</v>
      </c>
      <c r="U15" t="n">
        <v>0.61</v>
      </c>
      <c r="V15" t="n">
        <v>0.83</v>
      </c>
      <c r="W15" t="n">
        <v>5.36</v>
      </c>
      <c r="X15" t="n">
        <v>1.13</v>
      </c>
      <c r="Y15" t="n">
        <v>1</v>
      </c>
      <c r="Z15" t="n">
        <v>10</v>
      </c>
      <c r="AA15" t="n">
        <v>297.7219518512238</v>
      </c>
      <c r="AB15" t="n">
        <v>423.6370274186881</v>
      </c>
      <c r="AC15" t="n">
        <v>383.9531282150933</v>
      </c>
      <c r="AD15" t="n">
        <v>297721.9518512238</v>
      </c>
      <c r="AE15" t="n">
        <v>423637.0274186882</v>
      </c>
      <c r="AF15" t="n">
        <v>5.856897350382357e-06</v>
      </c>
      <c r="AG15" t="n">
        <v>1.185416666666667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3.5287</v>
      </c>
      <c r="E16" t="n">
        <v>28.34</v>
      </c>
      <c r="F16" t="n">
        <v>25.24</v>
      </c>
      <c r="G16" t="n">
        <v>39.85</v>
      </c>
      <c r="H16" t="n">
        <v>0.62</v>
      </c>
      <c r="I16" t="n">
        <v>38</v>
      </c>
      <c r="J16" t="n">
        <v>129.25</v>
      </c>
      <c r="K16" t="n">
        <v>45</v>
      </c>
      <c r="L16" t="n">
        <v>4.5</v>
      </c>
      <c r="M16" t="n">
        <v>36</v>
      </c>
      <c r="N16" t="n">
        <v>19.76</v>
      </c>
      <c r="O16" t="n">
        <v>16175.36</v>
      </c>
      <c r="P16" t="n">
        <v>227.2</v>
      </c>
      <c r="Q16" t="n">
        <v>1397.29</v>
      </c>
      <c r="R16" t="n">
        <v>107.38</v>
      </c>
      <c r="S16" t="n">
        <v>66.97</v>
      </c>
      <c r="T16" t="n">
        <v>17502.64</v>
      </c>
      <c r="U16" t="n">
        <v>0.62</v>
      </c>
      <c r="V16" t="n">
        <v>0.83</v>
      </c>
      <c r="W16" t="n">
        <v>5.36</v>
      </c>
      <c r="X16" t="n">
        <v>1.07</v>
      </c>
      <c r="Y16" t="n">
        <v>1</v>
      </c>
      <c r="Z16" t="n">
        <v>10</v>
      </c>
      <c r="AA16" t="n">
        <v>293.564537921971</v>
      </c>
      <c r="AB16" t="n">
        <v>417.7213249728778</v>
      </c>
      <c r="AC16" t="n">
        <v>378.5915750158877</v>
      </c>
      <c r="AD16" t="n">
        <v>293564.5379219709</v>
      </c>
      <c r="AE16" t="n">
        <v>417721.3249728778</v>
      </c>
      <c r="AF16" t="n">
        <v>5.880059656394168e-06</v>
      </c>
      <c r="AG16" t="n">
        <v>1.180833333333333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3.5488</v>
      </c>
      <c r="E17" t="n">
        <v>28.18</v>
      </c>
      <c r="F17" t="n">
        <v>25.15</v>
      </c>
      <c r="G17" t="n">
        <v>43.12</v>
      </c>
      <c r="H17" t="n">
        <v>0.65</v>
      </c>
      <c r="I17" t="n">
        <v>35</v>
      </c>
      <c r="J17" t="n">
        <v>129.59</v>
      </c>
      <c r="K17" t="n">
        <v>45</v>
      </c>
      <c r="L17" t="n">
        <v>4.75</v>
      </c>
      <c r="M17" t="n">
        <v>33</v>
      </c>
      <c r="N17" t="n">
        <v>19.84</v>
      </c>
      <c r="O17" t="n">
        <v>16216.29</v>
      </c>
      <c r="P17" t="n">
        <v>223.63</v>
      </c>
      <c r="Q17" t="n">
        <v>1397.23</v>
      </c>
      <c r="R17" t="n">
        <v>104.88</v>
      </c>
      <c r="S17" t="n">
        <v>66.97</v>
      </c>
      <c r="T17" t="n">
        <v>16267.68</v>
      </c>
      <c r="U17" t="n">
        <v>0.64</v>
      </c>
      <c r="V17" t="n">
        <v>0.84</v>
      </c>
      <c r="W17" t="n">
        <v>5.35</v>
      </c>
      <c r="X17" t="n">
        <v>0.98</v>
      </c>
      <c r="Y17" t="n">
        <v>1</v>
      </c>
      <c r="Z17" t="n">
        <v>10</v>
      </c>
      <c r="AA17" t="n">
        <v>288.8375356145797</v>
      </c>
      <c r="AB17" t="n">
        <v>410.995139034445</v>
      </c>
      <c r="AC17" t="n">
        <v>372.4954597925475</v>
      </c>
      <c r="AD17" t="n">
        <v>288837.5356145797</v>
      </c>
      <c r="AE17" t="n">
        <v>410995.139034445</v>
      </c>
      <c r="AF17" t="n">
        <v>5.913553350699018e-06</v>
      </c>
      <c r="AG17" t="n">
        <v>1.174166666666667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3.5674</v>
      </c>
      <c r="E18" t="n">
        <v>28.03</v>
      </c>
      <c r="F18" t="n">
        <v>25.06</v>
      </c>
      <c r="G18" t="n">
        <v>45.56</v>
      </c>
      <c r="H18" t="n">
        <v>0.68</v>
      </c>
      <c r="I18" t="n">
        <v>33</v>
      </c>
      <c r="J18" t="n">
        <v>129.92</v>
      </c>
      <c r="K18" t="n">
        <v>45</v>
      </c>
      <c r="L18" t="n">
        <v>5</v>
      </c>
      <c r="M18" t="n">
        <v>31</v>
      </c>
      <c r="N18" t="n">
        <v>19.92</v>
      </c>
      <c r="O18" t="n">
        <v>16257.24</v>
      </c>
      <c r="P18" t="n">
        <v>220.29</v>
      </c>
      <c r="Q18" t="n">
        <v>1397.4</v>
      </c>
      <c r="R18" t="n">
        <v>101.67</v>
      </c>
      <c r="S18" t="n">
        <v>66.97</v>
      </c>
      <c r="T18" t="n">
        <v>14670.23</v>
      </c>
      <c r="U18" t="n">
        <v>0.66</v>
      </c>
      <c r="V18" t="n">
        <v>0.84</v>
      </c>
      <c r="W18" t="n">
        <v>5.34</v>
      </c>
      <c r="X18" t="n">
        <v>0.89</v>
      </c>
      <c r="Y18" t="n">
        <v>1</v>
      </c>
      <c r="Z18" t="n">
        <v>10</v>
      </c>
      <c r="AA18" t="n">
        <v>284.4534408001028</v>
      </c>
      <c r="AB18" t="n">
        <v>404.7568859141151</v>
      </c>
      <c r="AC18" t="n">
        <v>366.8415706253453</v>
      </c>
      <c r="AD18" t="n">
        <v>284453.4408001028</v>
      </c>
      <c r="AE18" t="n">
        <v>404756.8859141151</v>
      </c>
      <c r="AF18" t="n">
        <v>5.944547515578133e-06</v>
      </c>
      <c r="AG18" t="n">
        <v>1.167916666666667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3.576</v>
      </c>
      <c r="E19" t="n">
        <v>27.96</v>
      </c>
      <c r="F19" t="n">
        <v>25.04</v>
      </c>
      <c r="G19" t="n">
        <v>48.46</v>
      </c>
      <c r="H19" t="n">
        <v>0.71</v>
      </c>
      <c r="I19" t="n">
        <v>31</v>
      </c>
      <c r="J19" t="n">
        <v>130.25</v>
      </c>
      <c r="K19" t="n">
        <v>45</v>
      </c>
      <c r="L19" t="n">
        <v>5.25</v>
      </c>
      <c r="M19" t="n">
        <v>29</v>
      </c>
      <c r="N19" t="n">
        <v>20</v>
      </c>
      <c r="O19" t="n">
        <v>16298.23</v>
      </c>
      <c r="P19" t="n">
        <v>218.48</v>
      </c>
      <c r="Q19" t="n">
        <v>1397.32</v>
      </c>
      <c r="R19" t="n">
        <v>100.99</v>
      </c>
      <c r="S19" t="n">
        <v>66.97</v>
      </c>
      <c r="T19" t="n">
        <v>14342.55</v>
      </c>
      <c r="U19" t="n">
        <v>0.66</v>
      </c>
      <c r="V19" t="n">
        <v>0.84</v>
      </c>
      <c r="W19" t="n">
        <v>5.35</v>
      </c>
      <c r="X19" t="n">
        <v>0.87</v>
      </c>
      <c r="Y19" t="n">
        <v>1</v>
      </c>
      <c r="Z19" t="n">
        <v>10</v>
      </c>
      <c r="AA19" t="n">
        <v>282.3345667030243</v>
      </c>
      <c r="AB19" t="n">
        <v>401.7418797367763</v>
      </c>
      <c r="AC19" t="n">
        <v>364.10899302128</v>
      </c>
      <c r="AD19" t="n">
        <v>282334.5667030243</v>
      </c>
      <c r="AE19" t="n">
        <v>401741.8797367763</v>
      </c>
      <c r="AF19" t="n">
        <v>5.958878150952347e-06</v>
      </c>
      <c r="AG19" t="n">
        <v>1.165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3.5924</v>
      </c>
      <c r="E20" t="n">
        <v>27.84</v>
      </c>
      <c r="F20" t="n">
        <v>24.96</v>
      </c>
      <c r="G20" t="n">
        <v>51.65</v>
      </c>
      <c r="H20" t="n">
        <v>0.74</v>
      </c>
      <c r="I20" t="n">
        <v>29</v>
      </c>
      <c r="J20" t="n">
        <v>130.58</v>
      </c>
      <c r="K20" t="n">
        <v>45</v>
      </c>
      <c r="L20" t="n">
        <v>5.5</v>
      </c>
      <c r="M20" t="n">
        <v>25</v>
      </c>
      <c r="N20" t="n">
        <v>20.09</v>
      </c>
      <c r="O20" t="n">
        <v>16339.24</v>
      </c>
      <c r="P20" t="n">
        <v>213.69</v>
      </c>
      <c r="Q20" t="n">
        <v>1397.18</v>
      </c>
      <c r="R20" t="n">
        <v>98.45</v>
      </c>
      <c r="S20" t="n">
        <v>66.97</v>
      </c>
      <c r="T20" t="n">
        <v>13081.39</v>
      </c>
      <c r="U20" t="n">
        <v>0.68</v>
      </c>
      <c r="V20" t="n">
        <v>0.84</v>
      </c>
      <c r="W20" t="n">
        <v>5.34</v>
      </c>
      <c r="X20" t="n">
        <v>0.8</v>
      </c>
      <c r="Y20" t="n">
        <v>1</v>
      </c>
      <c r="Z20" t="n">
        <v>10</v>
      </c>
      <c r="AA20" t="n">
        <v>277.1553121113341</v>
      </c>
      <c r="AB20" t="n">
        <v>394.3721711686803</v>
      </c>
      <c r="AC20" t="n">
        <v>357.4296366959004</v>
      </c>
      <c r="AD20" t="n">
        <v>277155.3121113341</v>
      </c>
      <c r="AE20" t="n">
        <v>394372.1711686803</v>
      </c>
      <c r="AF20" t="n">
        <v>5.986206339340383e-06</v>
      </c>
      <c r="AG20" t="n">
        <v>1.16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3.599</v>
      </c>
      <c r="E21" t="n">
        <v>27.79</v>
      </c>
      <c r="F21" t="n">
        <v>24.94</v>
      </c>
      <c r="G21" t="n">
        <v>53.44</v>
      </c>
      <c r="H21" t="n">
        <v>0.78</v>
      </c>
      <c r="I21" t="n">
        <v>28</v>
      </c>
      <c r="J21" t="n">
        <v>130.92</v>
      </c>
      <c r="K21" t="n">
        <v>45</v>
      </c>
      <c r="L21" t="n">
        <v>5.75</v>
      </c>
      <c r="M21" t="n">
        <v>25</v>
      </c>
      <c r="N21" t="n">
        <v>20.17</v>
      </c>
      <c r="O21" t="n">
        <v>16380.29</v>
      </c>
      <c r="P21" t="n">
        <v>210.94</v>
      </c>
      <c r="Q21" t="n">
        <v>1397.25</v>
      </c>
      <c r="R21" t="n">
        <v>97.48</v>
      </c>
      <c r="S21" t="n">
        <v>66.97</v>
      </c>
      <c r="T21" t="n">
        <v>12601.31</v>
      </c>
      <c r="U21" t="n">
        <v>0.6899999999999999</v>
      </c>
      <c r="V21" t="n">
        <v>0.84</v>
      </c>
      <c r="W21" t="n">
        <v>5.35</v>
      </c>
      <c r="X21" t="n">
        <v>0.77</v>
      </c>
      <c r="Y21" t="n">
        <v>1</v>
      </c>
      <c r="Z21" t="n">
        <v>10</v>
      </c>
      <c r="AA21" t="n">
        <v>274.5245814666865</v>
      </c>
      <c r="AB21" t="n">
        <v>390.6288297613438</v>
      </c>
      <c r="AC21" t="n">
        <v>354.0369501498695</v>
      </c>
      <c r="AD21" t="n">
        <v>274524.5814666865</v>
      </c>
      <c r="AE21" t="n">
        <v>390628.8297613438</v>
      </c>
      <c r="AF21" t="n">
        <v>5.997204268813618e-06</v>
      </c>
      <c r="AG21" t="n">
        <v>1.157916666666667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3.6119</v>
      </c>
      <c r="E22" t="n">
        <v>27.69</v>
      </c>
      <c r="F22" t="n">
        <v>24.89</v>
      </c>
      <c r="G22" t="n">
        <v>57.44</v>
      </c>
      <c r="H22" t="n">
        <v>0.8100000000000001</v>
      </c>
      <c r="I22" t="n">
        <v>26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206.49</v>
      </c>
      <c r="Q22" t="n">
        <v>1397.25</v>
      </c>
      <c r="R22" t="n">
        <v>95.84999999999999</v>
      </c>
      <c r="S22" t="n">
        <v>66.97</v>
      </c>
      <c r="T22" t="n">
        <v>11797.01</v>
      </c>
      <c r="U22" t="n">
        <v>0.7</v>
      </c>
      <c r="V22" t="n">
        <v>0.85</v>
      </c>
      <c r="W22" t="n">
        <v>5.34</v>
      </c>
      <c r="X22" t="n">
        <v>0.72</v>
      </c>
      <c r="Y22" t="n">
        <v>1</v>
      </c>
      <c r="Z22" t="n">
        <v>10</v>
      </c>
      <c r="AA22" t="n">
        <v>270.0475212122761</v>
      </c>
      <c r="AB22" t="n">
        <v>384.2582934741824</v>
      </c>
      <c r="AC22" t="n">
        <v>348.2631693480179</v>
      </c>
      <c r="AD22" t="n">
        <v>270047.5212122761</v>
      </c>
      <c r="AE22" t="n">
        <v>384258.2934741824</v>
      </c>
      <c r="AF22" t="n">
        <v>6.018700221874939e-06</v>
      </c>
      <c r="AG22" t="n">
        <v>1.15375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3.6117</v>
      </c>
      <c r="E23" t="n">
        <v>27.69</v>
      </c>
      <c r="F23" t="n">
        <v>24.89</v>
      </c>
      <c r="G23" t="n">
        <v>57.44</v>
      </c>
      <c r="H23" t="n">
        <v>0.84</v>
      </c>
      <c r="I23" t="n">
        <v>26</v>
      </c>
      <c r="J23" t="n">
        <v>131.58</v>
      </c>
      <c r="K23" t="n">
        <v>45</v>
      </c>
      <c r="L23" t="n">
        <v>6.25</v>
      </c>
      <c r="M23" t="n">
        <v>11</v>
      </c>
      <c r="N23" t="n">
        <v>20.34</v>
      </c>
      <c r="O23" t="n">
        <v>16462.46</v>
      </c>
      <c r="P23" t="n">
        <v>206.86</v>
      </c>
      <c r="Q23" t="n">
        <v>1397.27</v>
      </c>
      <c r="R23" t="n">
        <v>95.81999999999999</v>
      </c>
      <c r="S23" t="n">
        <v>66.97</v>
      </c>
      <c r="T23" t="n">
        <v>11780.1</v>
      </c>
      <c r="U23" t="n">
        <v>0.7</v>
      </c>
      <c r="V23" t="n">
        <v>0.85</v>
      </c>
      <c r="W23" t="n">
        <v>5.35</v>
      </c>
      <c r="X23" t="n">
        <v>0.73</v>
      </c>
      <c r="Y23" t="n">
        <v>1</v>
      </c>
      <c r="Z23" t="n">
        <v>10</v>
      </c>
      <c r="AA23" t="n">
        <v>270.3354043455377</v>
      </c>
      <c r="AB23" t="n">
        <v>384.6679305669819</v>
      </c>
      <c r="AC23" t="n">
        <v>348.6344339755969</v>
      </c>
      <c r="AD23" t="n">
        <v>270335.4043455377</v>
      </c>
      <c r="AE23" t="n">
        <v>384667.9305669818</v>
      </c>
      <c r="AF23" t="n">
        <v>6.018366951284841e-06</v>
      </c>
      <c r="AG23" t="n">
        <v>1.15375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24.89</v>
      </c>
      <c r="G24" t="n">
        <v>59.73</v>
      </c>
      <c r="H24" t="n">
        <v>0.87</v>
      </c>
      <c r="I24" t="n">
        <v>25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205.45</v>
      </c>
      <c r="Q24" t="n">
        <v>1397.21</v>
      </c>
      <c r="R24" t="n">
        <v>95.15000000000001</v>
      </c>
      <c r="S24" t="n">
        <v>66.97</v>
      </c>
      <c r="T24" t="n">
        <v>11451.32</v>
      </c>
      <c r="U24" t="n">
        <v>0.7</v>
      </c>
      <c r="V24" t="n">
        <v>0.85</v>
      </c>
      <c r="W24" t="n">
        <v>5.36</v>
      </c>
      <c r="X24" t="n">
        <v>0.72</v>
      </c>
      <c r="Y24" t="n">
        <v>1</v>
      </c>
      <c r="Z24" t="n">
        <v>10</v>
      </c>
      <c r="AA24" t="n">
        <v>269.0105830492153</v>
      </c>
      <c r="AB24" t="n">
        <v>382.7828046891445</v>
      </c>
      <c r="AC24" t="n">
        <v>346.9258959323454</v>
      </c>
      <c r="AD24" t="n">
        <v>269010.5830492153</v>
      </c>
      <c r="AE24" t="n">
        <v>382782.8046891445</v>
      </c>
      <c r="AF24" t="n">
        <v>6.024699092496703e-06</v>
      </c>
      <c r="AG24" t="n">
        <v>1.1525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3.6163</v>
      </c>
      <c r="E25" t="n">
        <v>27.65</v>
      </c>
      <c r="F25" t="n">
        <v>24.88</v>
      </c>
      <c r="G25" t="n">
        <v>59.72</v>
      </c>
      <c r="H25" t="n">
        <v>0.9</v>
      </c>
      <c r="I25" t="n">
        <v>25</v>
      </c>
      <c r="J25" t="n">
        <v>132.25</v>
      </c>
      <c r="K25" t="n">
        <v>45</v>
      </c>
      <c r="L25" t="n">
        <v>6.75</v>
      </c>
      <c r="M25" t="n">
        <v>2</v>
      </c>
      <c r="N25" t="n">
        <v>20.5</v>
      </c>
      <c r="O25" t="n">
        <v>16544.76</v>
      </c>
      <c r="P25" t="n">
        <v>205.75</v>
      </c>
      <c r="Q25" t="n">
        <v>1397.21</v>
      </c>
      <c r="R25" t="n">
        <v>94.90000000000001</v>
      </c>
      <c r="S25" t="n">
        <v>66.97</v>
      </c>
      <c r="T25" t="n">
        <v>11327.24</v>
      </c>
      <c r="U25" t="n">
        <v>0.71</v>
      </c>
      <c r="V25" t="n">
        <v>0.85</v>
      </c>
      <c r="W25" t="n">
        <v>5.37</v>
      </c>
      <c r="X25" t="n">
        <v>0.72</v>
      </c>
      <c r="Y25" t="n">
        <v>1</v>
      </c>
      <c r="Z25" t="n">
        <v>10</v>
      </c>
      <c r="AA25" t="n">
        <v>269.1293752384605</v>
      </c>
      <c r="AB25" t="n">
        <v>382.9518374716434</v>
      </c>
      <c r="AC25" t="n">
        <v>347.0790946883814</v>
      </c>
      <c r="AD25" t="n">
        <v>269129.3752384605</v>
      </c>
      <c r="AE25" t="n">
        <v>382951.8374716434</v>
      </c>
      <c r="AF25" t="n">
        <v>6.026032174857094e-06</v>
      </c>
      <c r="AG25" t="n">
        <v>1.152083333333333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3.6163</v>
      </c>
      <c r="E26" t="n">
        <v>27.65</v>
      </c>
      <c r="F26" t="n">
        <v>24.88</v>
      </c>
      <c r="G26" t="n">
        <v>59.72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206.08</v>
      </c>
      <c r="Q26" t="n">
        <v>1397.22</v>
      </c>
      <c r="R26" t="n">
        <v>94.90000000000001</v>
      </c>
      <c r="S26" t="n">
        <v>66.97</v>
      </c>
      <c r="T26" t="n">
        <v>11324.47</v>
      </c>
      <c r="U26" t="n">
        <v>0.71</v>
      </c>
      <c r="V26" t="n">
        <v>0.85</v>
      </c>
      <c r="W26" t="n">
        <v>5.36</v>
      </c>
      <c r="X26" t="n">
        <v>0.72</v>
      </c>
      <c r="Y26" t="n">
        <v>1</v>
      </c>
      <c r="Z26" t="n">
        <v>10</v>
      </c>
      <c r="AA26" t="n">
        <v>269.3731191587922</v>
      </c>
      <c r="AB26" t="n">
        <v>383.2986676237994</v>
      </c>
      <c r="AC26" t="n">
        <v>347.3934357711025</v>
      </c>
      <c r="AD26" t="n">
        <v>269373.1191587922</v>
      </c>
      <c r="AE26" t="n">
        <v>383298.6676237994</v>
      </c>
      <c r="AF26" t="n">
        <v>6.026032174857094e-06</v>
      </c>
      <c r="AG26" t="n">
        <v>1.152083333333333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3.6164</v>
      </c>
      <c r="E27" t="n">
        <v>27.65</v>
      </c>
      <c r="F27" t="n">
        <v>24.88</v>
      </c>
      <c r="G27" t="n">
        <v>59.71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0</v>
      </c>
      <c r="N27" t="n">
        <v>20.67</v>
      </c>
      <c r="O27" t="n">
        <v>16627.17</v>
      </c>
      <c r="P27" t="n">
        <v>206.14</v>
      </c>
      <c r="Q27" t="n">
        <v>1397.24</v>
      </c>
      <c r="R27" t="n">
        <v>94.83</v>
      </c>
      <c r="S27" t="n">
        <v>66.97</v>
      </c>
      <c r="T27" t="n">
        <v>11290.01</v>
      </c>
      <c r="U27" t="n">
        <v>0.71</v>
      </c>
      <c r="V27" t="n">
        <v>0.85</v>
      </c>
      <c r="W27" t="n">
        <v>5.37</v>
      </c>
      <c r="X27" t="n">
        <v>0.71</v>
      </c>
      <c r="Y27" t="n">
        <v>1</v>
      </c>
      <c r="Z27" t="n">
        <v>10</v>
      </c>
      <c r="AA27" t="n">
        <v>269.4103392449533</v>
      </c>
      <c r="AB27" t="n">
        <v>383.3516291423018</v>
      </c>
      <c r="AC27" t="n">
        <v>347.4414361567816</v>
      </c>
      <c r="AD27" t="n">
        <v>269410.3392449533</v>
      </c>
      <c r="AE27" t="n">
        <v>383351.6291423017</v>
      </c>
      <c r="AF27" t="n">
        <v>6.026198810152144e-06</v>
      </c>
      <c r="AG27" t="n">
        <v>1.152083333333333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9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1.532</v>
      </c>
      <c r="E2" t="n">
        <v>65.27</v>
      </c>
      <c r="F2" t="n">
        <v>38.51</v>
      </c>
      <c r="G2" t="n">
        <v>4.88</v>
      </c>
      <c r="H2" t="n">
        <v>0.07000000000000001</v>
      </c>
      <c r="I2" t="n">
        <v>473</v>
      </c>
      <c r="J2" t="n">
        <v>263.32</v>
      </c>
      <c r="K2" t="n">
        <v>59.89</v>
      </c>
      <c r="L2" t="n">
        <v>1</v>
      </c>
      <c r="M2" t="n">
        <v>471</v>
      </c>
      <c r="N2" t="n">
        <v>67.43000000000001</v>
      </c>
      <c r="O2" t="n">
        <v>32710.1</v>
      </c>
      <c r="P2" t="n">
        <v>651.21</v>
      </c>
      <c r="Q2" t="n">
        <v>1398.71</v>
      </c>
      <c r="R2" t="n">
        <v>541.5</v>
      </c>
      <c r="S2" t="n">
        <v>66.97</v>
      </c>
      <c r="T2" t="n">
        <v>232386.69</v>
      </c>
      <c r="U2" t="n">
        <v>0.12</v>
      </c>
      <c r="V2" t="n">
        <v>0.55</v>
      </c>
      <c r="W2" t="n">
        <v>6.07</v>
      </c>
      <c r="X2" t="n">
        <v>14.33</v>
      </c>
      <c r="Y2" t="n">
        <v>1</v>
      </c>
      <c r="Z2" t="n">
        <v>10</v>
      </c>
      <c r="AA2" t="n">
        <v>1694.301496867422</v>
      </c>
      <c r="AB2" t="n">
        <v>2410.869756902716</v>
      </c>
      <c r="AC2" t="n">
        <v>2185.033235933168</v>
      </c>
      <c r="AD2" t="n">
        <v>1694301.496867422</v>
      </c>
      <c r="AE2" t="n">
        <v>2410869.756902716</v>
      </c>
      <c r="AF2" t="n">
        <v>1.84063043322682e-06</v>
      </c>
      <c r="AG2" t="n">
        <v>2.719583333333333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1.8572</v>
      </c>
      <c r="E3" t="n">
        <v>53.84</v>
      </c>
      <c r="F3" t="n">
        <v>34.11</v>
      </c>
      <c r="G3" t="n">
        <v>6.13</v>
      </c>
      <c r="H3" t="n">
        <v>0.08</v>
      </c>
      <c r="I3" t="n">
        <v>334</v>
      </c>
      <c r="J3" t="n">
        <v>263.79</v>
      </c>
      <c r="K3" t="n">
        <v>59.89</v>
      </c>
      <c r="L3" t="n">
        <v>1.25</v>
      </c>
      <c r="M3" t="n">
        <v>332</v>
      </c>
      <c r="N3" t="n">
        <v>67.65000000000001</v>
      </c>
      <c r="O3" t="n">
        <v>32767.75</v>
      </c>
      <c r="P3" t="n">
        <v>575.9</v>
      </c>
      <c r="Q3" t="n">
        <v>1397.94</v>
      </c>
      <c r="R3" t="n">
        <v>397.06</v>
      </c>
      <c r="S3" t="n">
        <v>66.97</v>
      </c>
      <c r="T3" t="n">
        <v>160860.54</v>
      </c>
      <c r="U3" t="n">
        <v>0.17</v>
      </c>
      <c r="V3" t="n">
        <v>0.62</v>
      </c>
      <c r="W3" t="n">
        <v>5.84</v>
      </c>
      <c r="X3" t="n">
        <v>9.93</v>
      </c>
      <c r="Y3" t="n">
        <v>1</v>
      </c>
      <c r="Z3" t="n">
        <v>10</v>
      </c>
      <c r="AA3" t="n">
        <v>1239.626124765431</v>
      </c>
      <c r="AB3" t="n">
        <v>1763.899246733265</v>
      </c>
      <c r="AC3" t="n">
        <v>1598.667231157767</v>
      </c>
      <c r="AD3" t="n">
        <v>1239626.124765431</v>
      </c>
      <c r="AE3" t="n">
        <v>1763899.246733265</v>
      </c>
      <c r="AF3" t="n">
        <v>2.231343890723792e-06</v>
      </c>
      <c r="AG3" t="n">
        <v>2.243333333333334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2.0931</v>
      </c>
      <c r="E4" t="n">
        <v>47.78</v>
      </c>
      <c r="F4" t="n">
        <v>31.83</v>
      </c>
      <c r="G4" t="n">
        <v>7.37</v>
      </c>
      <c r="H4" t="n">
        <v>0.1</v>
      </c>
      <c r="I4" t="n">
        <v>259</v>
      </c>
      <c r="J4" t="n">
        <v>264.25</v>
      </c>
      <c r="K4" t="n">
        <v>59.89</v>
      </c>
      <c r="L4" t="n">
        <v>1.5</v>
      </c>
      <c r="M4" t="n">
        <v>257</v>
      </c>
      <c r="N4" t="n">
        <v>67.87</v>
      </c>
      <c r="O4" t="n">
        <v>32825.49</v>
      </c>
      <c r="P4" t="n">
        <v>536.54</v>
      </c>
      <c r="Q4" t="n">
        <v>1397.88</v>
      </c>
      <c r="R4" t="n">
        <v>321.15</v>
      </c>
      <c r="S4" t="n">
        <v>66.97</v>
      </c>
      <c r="T4" t="n">
        <v>123282.69</v>
      </c>
      <c r="U4" t="n">
        <v>0.21</v>
      </c>
      <c r="V4" t="n">
        <v>0.66</v>
      </c>
      <c r="W4" t="n">
        <v>5.75</v>
      </c>
      <c r="X4" t="n">
        <v>7.65</v>
      </c>
      <c r="Y4" t="n">
        <v>1</v>
      </c>
      <c r="Z4" t="n">
        <v>10</v>
      </c>
      <c r="AA4" t="n">
        <v>1026.82533264874</v>
      </c>
      <c r="AB4" t="n">
        <v>1461.098951208757</v>
      </c>
      <c r="AC4" t="n">
        <v>1324.231539359368</v>
      </c>
      <c r="AD4" t="n">
        <v>1026825.332648739</v>
      </c>
      <c r="AE4" t="n">
        <v>1461098.951208757</v>
      </c>
      <c r="AF4" t="n">
        <v>2.514767336675625e-06</v>
      </c>
      <c r="AG4" t="n">
        <v>1.990833333333333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2.281</v>
      </c>
      <c r="E5" t="n">
        <v>43.84</v>
      </c>
      <c r="F5" t="n">
        <v>30.32</v>
      </c>
      <c r="G5" t="n">
        <v>8.619999999999999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510.16</v>
      </c>
      <c r="Q5" t="n">
        <v>1397.89</v>
      </c>
      <c r="R5" t="n">
        <v>273.52</v>
      </c>
      <c r="S5" t="n">
        <v>66.97</v>
      </c>
      <c r="T5" t="n">
        <v>99706.06</v>
      </c>
      <c r="U5" t="n">
        <v>0.24</v>
      </c>
      <c r="V5" t="n">
        <v>0.6899999999999999</v>
      </c>
      <c r="W5" t="n">
        <v>5.63</v>
      </c>
      <c r="X5" t="n">
        <v>6.15</v>
      </c>
      <c r="Y5" t="n">
        <v>1</v>
      </c>
      <c r="Z5" t="n">
        <v>10</v>
      </c>
      <c r="AA5" t="n">
        <v>897.5306245782599</v>
      </c>
      <c r="AB5" t="n">
        <v>1277.121836161047</v>
      </c>
      <c r="AC5" t="n">
        <v>1157.488350566458</v>
      </c>
      <c r="AD5" t="n">
        <v>897530.6245782599</v>
      </c>
      <c r="AE5" t="n">
        <v>1277121.836161047</v>
      </c>
      <c r="AF5" t="n">
        <v>2.740520899602073e-06</v>
      </c>
      <c r="AG5" t="n">
        <v>1.826666666666667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2.4226</v>
      </c>
      <c r="E6" t="n">
        <v>41.28</v>
      </c>
      <c r="F6" t="n">
        <v>29.38</v>
      </c>
      <c r="G6" t="n">
        <v>9.85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493.32</v>
      </c>
      <c r="Q6" t="n">
        <v>1397.61</v>
      </c>
      <c r="R6" t="n">
        <v>242.35</v>
      </c>
      <c r="S6" t="n">
        <v>66.97</v>
      </c>
      <c r="T6" t="n">
        <v>84279.77</v>
      </c>
      <c r="U6" t="n">
        <v>0.28</v>
      </c>
      <c r="V6" t="n">
        <v>0.72</v>
      </c>
      <c r="W6" t="n">
        <v>5.59</v>
      </c>
      <c r="X6" t="n">
        <v>5.2</v>
      </c>
      <c r="Y6" t="n">
        <v>1</v>
      </c>
      <c r="Z6" t="n">
        <v>10</v>
      </c>
      <c r="AA6" t="n">
        <v>818.4206470688981</v>
      </c>
      <c r="AB6" t="n">
        <v>1164.554000625753</v>
      </c>
      <c r="AC6" t="n">
        <v>1055.465227485072</v>
      </c>
      <c r="AD6" t="n">
        <v>818420.6470688981</v>
      </c>
      <c r="AE6" t="n">
        <v>1164554.000625753</v>
      </c>
      <c r="AF6" t="n">
        <v>2.910647054526954e-06</v>
      </c>
      <c r="AG6" t="n">
        <v>1.72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2.5414</v>
      </c>
      <c r="E7" t="n">
        <v>39.35</v>
      </c>
      <c r="F7" t="n">
        <v>28.66</v>
      </c>
      <c r="G7" t="n">
        <v>11.09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480.5</v>
      </c>
      <c r="Q7" t="n">
        <v>1397.61</v>
      </c>
      <c r="R7" t="n">
        <v>218.83</v>
      </c>
      <c r="S7" t="n">
        <v>66.97</v>
      </c>
      <c r="T7" t="n">
        <v>72639.7</v>
      </c>
      <c r="U7" t="n">
        <v>0.31</v>
      </c>
      <c r="V7" t="n">
        <v>0.73</v>
      </c>
      <c r="W7" t="n">
        <v>5.55</v>
      </c>
      <c r="X7" t="n">
        <v>4.49</v>
      </c>
      <c r="Y7" t="n">
        <v>1</v>
      </c>
      <c r="Z7" t="n">
        <v>10</v>
      </c>
      <c r="AA7" t="n">
        <v>760.7920954816256</v>
      </c>
      <c r="AB7" t="n">
        <v>1082.55269660003</v>
      </c>
      <c r="AC7" t="n">
        <v>981.145337672254</v>
      </c>
      <c r="AD7" t="n">
        <v>760792.0954816255</v>
      </c>
      <c r="AE7" t="n">
        <v>1082552.696600029</v>
      </c>
      <c r="AF7" t="n">
        <v>3.053380015014778e-06</v>
      </c>
      <c r="AG7" t="n">
        <v>1.639583333333333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2.6362</v>
      </c>
      <c r="E8" t="n">
        <v>37.93</v>
      </c>
      <c r="F8" t="n">
        <v>28.15</v>
      </c>
      <c r="G8" t="n">
        <v>12.33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471.21</v>
      </c>
      <c r="Q8" t="n">
        <v>1397.39</v>
      </c>
      <c r="R8" t="n">
        <v>202.55</v>
      </c>
      <c r="S8" t="n">
        <v>66.97</v>
      </c>
      <c r="T8" t="n">
        <v>64589.27</v>
      </c>
      <c r="U8" t="n">
        <v>0.33</v>
      </c>
      <c r="V8" t="n">
        <v>0.75</v>
      </c>
      <c r="W8" t="n">
        <v>5.52</v>
      </c>
      <c r="X8" t="n">
        <v>3.99</v>
      </c>
      <c r="Y8" t="n">
        <v>1</v>
      </c>
      <c r="Z8" t="n">
        <v>10</v>
      </c>
      <c r="AA8" t="n">
        <v>719.9975492128212</v>
      </c>
      <c r="AB8" t="n">
        <v>1024.504977213682</v>
      </c>
      <c r="AC8" t="n">
        <v>928.5351973831993</v>
      </c>
      <c r="AD8" t="n">
        <v>719997.5492128213</v>
      </c>
      <c r="AE8" t="n">
        <v>1024504.977213682</v>
      </c>
      <c r="AF8" t="n">
        <v>3.16727803398991e-06</v>
      </c>
      <c r="AG8" t="n">
        <v>1.580416666666667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2.723</v>
      </c>
      <c r="E9" t="n">
        <v>36.72</v>
      </c>
      <c r="F9" t="n">
        <v>27.7</v>
      </c>
      <c r="G9" t="n">
        <v>13.62</v>
      </c>
      <c r="H9" t="n">
        <v>0.18</v>
      </c>
      <c r="I9" t="n">
        <v>122</v>
      </c>
      <c r="J9" t="n">
        <v>266.6</v>
      </c>
      <c r="K9" t="n">
        <v>59.89</v>
      </c>
      <c r="L9" t="n">
        <v>2.75</v>
      </c>
      <c r="M9" t="n">
        <v>120</v>
      </c>
      <c r="N9" t="n">
        <v>68.97</v>
      </c>
      <c r="O9" t="n">
        <v>33115.41</v>
      </c>
      <c r="P9" t="n">
        <v>462.78</v>
      </c>
      <c r="Q9" t="n">
        <v>1397.53</v>
      </c>
      <c r="R9" t="n">
        <v>187.52</v>
      </c>
      <c r="S9" t="n">
        <v>66.97</v>
      </c>
      <c r="T9" t="n">
        <v>57150.29</v>
      </c>
      <c r="U9" t="n">
        <v>0.36</v>
      </c>
      <c r="V9" t="n">
        <v>0.76</v>
      </c>
      <c r="W9" t="n">
        <v>5.5</v>
      </c>
      <c r="X9" t="n">
        <v>3.53</v>
      </c>
      <c r="Y9" t="n">
        <v>1</v>
      </c>
      <c r="Z9" t="n">
        <v>10</v>
      </c>
      <c r="AA9" t="n">
        <v>685.3438034920558</v>
      </c>
      <c r="AB9" t="n">
        <v>975.1951774666733</v>
      </c>
      <c r="AC9" t="n">
        <v>883.8444582854372</v>
      </c>
      <c r="AD9" t="n">
        <v>685343.8034920559</v>
      </c>
      <c r="AE9" t="n">
        <v>975195.1774666733</v>
      </c>
      <c r="AF9" t="n">
        <v>3.271564405794145e-06</v>
      </c>
      <c r="AG9" t="n">
        <v>1.53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2.7904</v>
      </c>
      <c r="E10" t="n">
        <v>35.84</v>
      </c>
      <c r="F10" t="n">
        <v>27.37</v>
      </c>
      <c r="G10" t="n">
        <v>14.8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456.4</v>
      </c>
      <c r="Q10" t="n">
        <v>1397.37</v>
      </c>
      <c r="R10" t="n">
        <v>176.85</v>
      </c>
      <c r="S10" t="n">
        <v>66.97</v>
      </c>
      <c r="T10" t="n">
        <v>51872.87</v>
      </c>
      <c r="U10" t="n">
        <v>0.38</v>
      </c>
      <c r="V10" t="n">
        <v>0.77</v>
      </c>
      <c r="W10" t="n">
        <v>5.48</v>
      </c>
      <c r="X10" t="n">
        <v>3.2</v>
      </c>
      <c r="Y10" t="n">
        <v>1</v>
      </c>
      <c r="Z10" t="n">
        <v>10</v>
      </c>
      <c r="AA10" t="n">
        <v>660.1187510938757</v>
      </c>
      <c r="AB10" t="n">
        <v>939.3017334394455</v>
      </c>
      <c r="AC10" t="n">
        <v>851.313307265335</v>
      </c>
      <c r="AD10" t="n">
        <v>660118.7510938757</v>
      </c>
      <c r="AE10" t="n">
        <v>939301.7334394455</v>
      </c>
      <c r="AF10" t="n">
        <v>3.352542533208954e-06</v>
      </c>
      <c r="AG10" t="n">
        <v>1.493333333333333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2.8549</v>
      </c>
      <c r="E11" t="n">
        <v>35.03</v>
      </c>
      <c r="F11" t="n">
        <v>27.07</v>
      </c>
      <c r="G11" t="n">
        <v>16.08</v>
      </c>
      <c r="H11" t="n">
        <v>0.22</v>
      </c>
      <c r="I11" t="n">
        <v>101</v>
      </c>
      <c r="J11" t="n">
        <v>267.55</v>
      </c>
      <c r="K11" t="n">
        <v>59.89</v>
      </c>
      <c r="L11" t="n">
        <v>3.25</v>
      </c>
      <c r="M11" t="n">
        <v>99</v>
      </c>
      <c r="N11" t="n">
        <v>69.41</v>
      </c>
      <c r="O11" t="n">
        <v>33231.97</v>
      </c>
      <c r="P11" t="n">
        <v>450.51</v>
      </c>
      <c r="Q11" t="n">
        <v>1397.46</v>
      </c>
      <c r="R11" t="n">
        <v>167.03</v>
      </c>
      <c r="S11" t="n">
        <v>66.97</v>
      </c>
      <c r="T11" t="n">
        <v>47012.06</v>
      </c>
      <c r="U11" t="n">
        <v>0.4</v>
      </c>
      <c r="V11" t="n">
        <v>0.78</v>
      </c>
      <c r="W11" t="n">
        <v>5.46</v>
      </c>
      <c r="X11" t="n">
        <v>2.9</v>
      </c>
      <c r="Y11" t="n">
        <v>1</v>
      </c>
      <c r="Z11" t="n">
        <v>10</v>
      </c>
      <c r="AA11" t="n">
        <v>637.5117983078985</v>
      </c>
      <c r="AB11" t="n">
        <v>907.1336577644794</v>
      </c>
      <c r="AC11" t="n">
        <v>822.1585533494226</v>
      </c>
      <c r="AD11" t="n">
        <v>637511.7983078986</v>
      </c>
      <c r="AE11" t="n">
        <v>907133.6577644794</v>
      </c>
      <c r="AF11" t="n">
        <v>3.430036438524313e-06</v>
      </c>
      <c r="AG11" t="n">
        <v>1.459583333333333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2.9084</v>
      </c>
      <c r="E12" t="n">
        <v>34.38</v>
      </c>
      <c r="F12" t="n">
        <v>26.83</v>
      </c>
      <c r="G12" t="n">
        <v>17.31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445.67</v>
      </c>
      <c r="Q12" t="n">
        <v>1397.4</v>
      </c>
      <c r="R12" t="n">
        <v>159.35</v>
      </c>
      <c r="S12" t="n">
        <v>66.97</v>
      </c>
      <c r="T12" t="n">
        <v>43209.23</v>
      </c>
      <c r="U12" t="n">
        <v>0.42</v>
      </c>
      <c r="V12" t="n">
        <v>0.78</v>
      </c>
      <c r="W12" t="n">
        <v>5.44</v>
      </c>
      <c r="X12" t="n">
        <v>2.66</v>
      </c>
      <c r="Y12" t="n">
        <v>1</v>
      </c>
      <c r="Z12" t="n">
        <v>10</v>
      </c>
      <c r="AA12" t="n">
        <v>619.6244846658236</v>
      </c>
      <c r="AB12" t="n">
        <v>881.6812907733369</v>
      </c>
      <c r="AC12" t="n">
        <v>799.0904188516623</v>
      </c>
      <c r="AD12" t="n">
        <v>619624.4846658236</v>
      </c>
      <c r="AE12" t="n">
        <v>881681.2907733369</v>
      </c>
      <c r="AF12" t="n">
        <v>3.494314328979688e-06</v>
      </c>
      <c r="AG12" t="n">
        <v>1.4325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2.9551</v>
      </c>
      <c r="E13" t="n">
        <v>33.84</v>
      </c>
      <c r="F13" t="n">
        <v>26.64</v>
      </c>
      <c r="G13" t="n">
        <v>18.59</v>
      </c>
      <c r="H13" t="n">
        <v>0.25</v>
      </c>
      <c r="I13" t="n">
        <v>86</v>
      </c>
      <c r="J13" t="n">
        <v>268.5</v>
      </c>
      <c r="K13" t="n">
        <v>59.89</v>
      </c>
      <c r="L13" t="n">
        <v>3.75</v>
      </c>
      <c r="M13" t="n">
        <v>84</v>
      </c>
      <c r="N13" t="n">
        <v>69.86</v>
      </c>
      <c r="O13" t="n">
        <v>33348.87</v>
      </c>
      <c r="P13" t="n">
        <v>441.7</v>
      </c>
      <c r="Q13" t="n">
        <v>1397.33</v>
      </c>
      <c r="R13" t="n">
        <v>152.75</v>
      </c>
      <c r="S13" t="n">
        <v>66.97</v>
      </c>
      <c r="T13" t="n">
        <v>39948.19</v>
      </c>
      <c r="U13" t="n">
        <v>0.44</v>
      </c>
      <c r="V13" t="n">
        <v>0.79</v>
      </c>
      <c r="W13" t="n">
        <v>5.45</v>
      </c>
      <c r="X13" t="n">
        <v>2.47</v>
      </c>
      <c r="Y13" t="n">
        <v>1</v>
      </c>
      <c r="Z13" t="n">
        <v>10</v>
      </c>
      <c r="AA13" t="n">
        <v>604.9128191039516</v>
      </c>
      <c r="AB13" t="n">
        <v>860.7476436967328</v>
      </c>
      <c r="AC13" t="n">
        <v>780.1177163733504</v>
      </c>
      <c r="AD13" t="n">
        <v>604912.8191039516</v>
      </c>
      <c r="AE13" t="n">
        <v>860747.6436967328</v>
      </c>
      <c r="AF13" t="n">
        <v>3.550422319339801e-06</v>
      </c>
      <c r="AG13" t="n">
        <v>1.41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2.9987</v>
      </c>
      <c r="E14" t="n">
        <v>33.35</v>
      </c>
      <c r="F14" t="n">
        <v>26.45</v>
      </c>
      <c r="G14" t="n">
        <v>19.84</v>
      </c>
      <c r="H14" t="n">
        <v>0.26</v>
      </c>
      <c r="I14" t="n">
        <v>80</v>
      </c>
      <c r="J14" t="n">
        <v>268.97</v>
      </c>
      <c r="K14" t="n">
        <v>59.89</v>
      </c>
      <c r="L14" t="n">
        <v>4</v>
      </c>
      <c r="M14" t="n">
        <v>78</v>
      </c>
      <c r="N14" t="n">
        <v>70.09</v>
      </c>
      <c r="O14" t="n">
        <v>33407.45</v>
      </c>
      <c r="P14" t="n">
        <v>437.82</v>
      </c>
      <c r="Q14" t="n">
        <v>1397.36</v>
      </c>
      <c r="R14" t="n">
        <v>146.39</v>
      </c>
      <c r="S14" t="n">
        <v>66.97</v>
      </c>
      <c r="T14" t="n">
        <v>36796.79</v>
      </c>
      <c r="U14" t="n">
        <v>0.46</v>
      </c>
      <c r="V14" t="n">
        <v>0.8</v>
      </c>
      <c r="W14" t="n">
        <v>5.44</v>
      </c>
      <c r="X14" t="n">
        <v>2.28</v>
      </c>
      <c r="Y14" t="n">
        <v>1</v>
      </c>
      <c r="Z14" t="n">
        <v>10</v>
      </c>
      <c r="AA14" t="n">
        <v>591.3478016563175</v>
      </c>
      <c r="AB14" t="n">
        <v>841.4455948129754</v>
      </c>
      <c r="AC14" t="n">
        <v>762.6237732800494</v>
      </c>
      <c r="AD14" t="n">
        <v>591347.8016563175</v>
      </c>
      <c r="AE14" t="n">
        <v>841445.5948129754</v>
      </c>
      <c r="AF14" t="n">
        <v>3.60280579642119e-06</v>
      </c>
      <c r="AG14" t="n">
        <v>1.389583333333333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3.0356</v>
      </c>
      <c r="E15" t="n">
        <v>32.94</v>
      </c>
      <c r="F15" t="n">
        <v>26.3</v>
      </c>
      <c r="G15" t="n">
        <v>21.04</v>
      </c>
      <c r="H15" t="n">
        <v>0.28</v>
      </c>
      <c r="I15" t="n">
        <v>75</v>
      </c>
      <c r="J15" t="n">
        <v>269.45</v>
      </c>
      <c r="K15" t="n">
        <v>59.89</v>
      </c>
      <c r="L15" t="n">
        <v>4.25</v>
      </c>
      <c r="M15" t="n">
        <v>73</v>
      </c>
      <c r="N15" t="n">
        <v>70.31</v>
      </c>
      <c r="O15" t="n">
        <v>33466.11</v>
      </c>
      <c r="P15" t="n">
        <v>434.35</v>
      </c>
      <c r="Q15" t="n">
        <v>1397.41</v>
      </c>
      <c r="R15" t="n">
        <v>141.56</v>
      </c>
      <c r="S15" t="n">
        <v>66.97</v>
      </c>
      <c r="T15" t="n">
        <v>34405.91</v>
      </c>
      <c r="U15" t="n">
        <v>0.47</v>
      </c>
      <c r="V15" t="n">
        <v>0.8</v>
      </c>
      <c r="W15" t="n">
        <v>5.42</v>
      </c>
      <c r="X15" t="n">
        <v>2.13</v>
      </c>
      <c r="Y15" t="n">
        <v>1</v>
      </c>
      <c r="Z15" t="n">
        <v>10</v>
      </c>
      <c r="AA15" t="n">
        <v>580.0800596695352</v>
      </c>
      <c r="AB15" t="n">
        <v>825.4124044777598</v>
      </c>
      <c r="AC15" t="n">
        <v>748.0924807205142</v>
      </c>
      <c r="AD15" t="n">
        <v>580080.0596695353</v>
      </c>
      <c r="AE15" t="n">
        <v>825412.4044777597</v>
      </c>
      <c r="AF15" t="n">
        <v>3.647139518996954e-06</v>
      </c>
      <c r="AG15" t="n">
        <v>1.3725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3.0708</v>
      </c>
      <c r="E16" t="n">
        <v>32.56</v>
      </c>
      <c r="F16" t="n">
        <v>26.17</v>
      </c>
      <c r="G16" t="n">
        <v>22.43</v>
      </c>
      <c r="H16" t="n">
        <v>0.3</v>
      </c>
      <c r="I16" t="n">
        <v>70</v>
      </c>
      <c r="J16" t="n">
        <v>269.92</v>
      </c>
      <c r="K16" t="n">
        <v>59.89</v>
      </c>
      <c r="L16" t="n">
        <v>4.5</v>
      </c>
      <c r="M16" t="n">
        <v>68</v>
      </c>
      <c r="N16" t="n">
        <v>70.54000000000001</v>
      </c>
      <c r="O16" t="n">
        <v>33524.86</v>
      </c>
      <c r="P16" t="n">
        <v>431.44</v>
      </c>
      <c r="Q16" t="n">
        <v>1397.29</v>
      </c>
      <c r="R16" t="n">
        <v>138.04</v>
      </c>
      <c r="S16" t="n">
        <v>66.97</v>
      </c>
      <c r="T16" t="n">
        <v>32671.15</v>
      </c>
      <c r="U16" t="n">
        <v>0.49</v>
      </c>
      <c r="V16" t="n">
        <v>0.8</v>
      </c>
      <c r="W16" t="n">
        <v>5.41</v>
      </c>
      <c r="X16" t="n">
        <v>2</v>
      </c>
      <c r="Y16" t="n">
        <v>1</v>
      </c>
      <c r="Z16" t="n">
        <v>10</v>
      </c>
      <c r="AA16" t="n">
        <v>570.0223881216864</v>
      </c>
      <c r="AB16" t="n">
        <v>811.1010577638477</v>
      </c>
      <c r="AC16" t="n">
        <v>735.1217392977031</v>
      </c>
      <c r="AD16" t="n">
        <v>570022.3881216864</v>
      </c>
      <c r="AE16" t="n">
        <v>811101.0577638478</v>
      </c>
      <c r="AF16" t="n">
        <v>3.689430766548902e-06</v>
      </c>
      <c r="AG16" t="n">
        <v>1.356666666666667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3.1014</v>
      </c>
      <c r="E17" t="n">
        <v>32.24</v>
      </c>
      <c r="F17" t="n">
        <v>26.05</v>
      </c>
      <c r="G17" t="n">
        <v>23.69</v>
      </c>
      <c r="H17" t="n">
        <v>0.31</v>
      </c>
      <c r="I17" t="n">
        <v>66</v>
      </c>
      <c r="J17" t="n">
        <v>270.4</v>
      </c>
      <c r="K17" t="n">
        <v>59.89</v>
      </c>
      <c r="L17" t="n">
        <v>4.75</v>
      </c>
      <c r="M17" t="n">
        <v>64</v>
      </c>
      <c r="N17" t="n">
        <v>70.76000000000001</v>
      </c>
      <c r="O17" t="n">
        <v>33583.7</v>
      </c>
      <c r="P17" t="n">
        <v>428.62</v>
      </c>
      <c r="Q17" t="n">
        <v>1397.32</v>
      </c>
      <c r="R17" t="n">
        <v>133.54</v>
      </c>
      <c r="S17" t="n">
        <v>66.97</v>
      </c>
      <c r="T17" t="n">
        <v>30443.3</v>
      </c>
      <c r="U17" t="n">
        <v>0.5</v>
      </c>
      <c r="V17" t="n">
        <v>0.8100000000000001</v>
      </c>
      <c r="W17" t="n">
        <v>5.42</v>
      </c>
      <c r="X17" t="n">
        <v>1.89</v>
      </c>
      <c r="Y17" t="n">
        <v>1</v>
      </c>
      <c r="Z17" t="n">
        <v>10</v>
      </c>
      <c r="AA17" t="n">
        <v>561.1685845607267</v>
      </c>
      <c r="AB17" t="n">
        <v>798.5027290259335</v>
      </c>
      <c r="AC17" t="n">
        <v>723.7035501023981</v>
      </c>
      <c r="AD17" t="n">
        <v>561168.5845607267</v>
      </c>
      <c r="AE17" t="n">
        <v>798502.7290259335</v>
      </c>
      <c r="AF17" t="n">
        <v>3.726195316977584e-06</v>
      </c>
      <c r="AG17" t="n">
        <v>1.343333333333333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3.1336</v>
      </c>
      <c r="E18" t="n">
        <v>31.91</v>
      </c>
      <c r="F18" t="n">
        <v>25.92</v>
      </c>
      <c r="G18" t="n">
        <v>25.09</v>
      </c>
      <c r="H18" t="n">
        <v>0.33</v>
      </c>
      <c r="I18" t="n">
        <v>62</v>
      </c>
      <c r="J18" t="n">
        <v>270.88</v>
      </c>
      <c r="K18" t="n">
        <v>59.89</v>
      </c>
      <c r="L18" t="n">
        <v>5</v>
      </c>
      <c r="M18" t="n">
        <v>60</v>
      </c>
      <c r="N18" t="n">
        <v>70.98999999999999</v>
      </c>
      <c r="O18" t="n">
        <v>33642.62</v>
      </c>
      <c r="P18" t="n">
        <v>425.62</v>
      </c>
      <c r="Q18" t="n">
        <v>1397.55</v>
      </c>
      <c r="R18" t="n">
        <v>129.67</v>
      </c>
      <c r="S18" t="n">
        <v>66.97</v>
      </c>
      <c r="T18" t="n">
        <v>28528.58</v>
      </c>
      <c r="U18" t="n">
        <v>0.52</v>
      </c>
      <c r="V18" t="n">
        <v>0.8100000000000001</v>
      </c>
      <c r="W18" t="n">
        <v>5.4</v>
      </c>
      <c r="X18" t="n">
        <v>1.76</v>
      </c>
      <c r="Y18" t="n">
        <v>1</v>
      </c>
      <c r="Z18" t="n">
        <v>10</v>
      </c>
      <c r="AA18" t="n">
        <v>551.9857800822396</v>
      </c>
      <c r="AB18" t="n">
        <v>785.4362555313003</v>
      </c>
      <c r="AC18" t="n">
        <v>711.8610692796707</v>
      </c>
      <c r="AD18" t="n">
        <v>551985.7800822395</v>
      </c>
      <c r="AE18" t="n">
        <v>785436.2555313003</v>
      </c>
      <c r="AF18" t="n">
        <v>3.764882196840446e-06</v>
      </c>
      <c r="AG18" t="n">
        <v>1.329583333333333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3.1569</v>
      </c>
      <c r="E19" t="n">
        <v>31.68</v>
      </c>
      <c r="F19" t="n">
        <v>25.84</v>
      </c>
      <c r="G19" t="n">
        <v>26.28</v>
      </c>
      <c r="H19" t="n">
        <v>0.34</v>
      </c>
      <c r="I19" t="n">
        <v>59</v>
      </c>
      <c r="J19" t="n">
        <v>271.36</v>
      </c>
      <c r="K19" t="n">
        <v>59.89</v>
      </c>
      <c r="L19" t="n">
        <v>5.25</v>
      </c>
      <c r="M19" t="n">
        <v>57</v>
      </c>
      <c r="N19" t="n">
        <v>71.22</v>
      </c>
      <c r="O19" t="n">
        <v>33701.64</v>
      </c>
      <c r="P19" t="n">
        <v>423.48</v>
      </c>
      <c r="Q19" t="n">
        <v>1397.27</v>
      </c>
      <c r="R19" t="n">
        <v>127.17</v>
      </c>
      <c r="S19" t="n">
        <v>66.97</v>
      </c>
      <c r="T19" t="n">
        <v>27292.57</v>
      </c>
      <c r="U19" t="n">
        <v>0.53</v>
      </c>
      <c r="V19" t="n">
        <v>0.8100000000000001</v>
      </c>
      <c r="W19" t="n">
        <v>5.39</v>
      </c>
      <c r="X19" t="n">
        <v>1.67</v>
      </c>
      <c r="Y19" t="n">
        <v>1</v>
      </c>
      <c r="Z19" t="n">
        <v>10</v>
      </c>
      <c r="AA19" t="n">
        <v>545.5797375323843</v>
      </c>
      <c r="AB19" t="n">
        <v>776.3209155086232</v>
      </c>
      <c r="AC19" t="n">
        <v>703.599602292765</v>
      </c>
      <c r="AD19" t="n">
        <v>545579.7375323843</v>
      </c>
      <c r="AE19" t="n">
        <v>776320.9155086232</v>
      </c>
      <c r="AF19" t="n">
        <v>3.792876119225683e-06</v>
      </c>
      <c r="AG19" t="n">
        <v>1.32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3.1828</v>
      </c>
      <c r="E20" t="n">
        <v>31.42</v>
      </c>
      <c r="F20" t="n">
        <v>25.73</v>
      </c>
      <c r="G20" t="n">
        <v>27.57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421.01</v>
      </c>
      <c r="Q20" t="n">
        <v>1397.37</v>
      </c>
      <c r="R20" t="n">
        <v>123.55</v>
      </c>
      <c r="S20" t="n">
        <v>66.97</v>
      </c>
      <c r="T20" t="n">
        <v>25498.14</v>
      </c>
      <c r="U20" t="n">
        <v>0.54</v>
      </c>
      <c r="V20" t="n">
        <v>0.82</v>
      </c>
      <c r="W20" t="n">
        <v>5.39</v>
      </c>
      <c r="X20" t="n">
        <v>1.57</v>
      </c>
      <c r="Y20" t="n">
        <v>1</v>
      </c>
      <c r="Z20" t="n">
        <v>10</v>
      </c>
      <c r="AA20" t="n">
        <v>538.349467565938</v>
      </c>
      <c r="AB20" t="n">
        <v>766.0327588679211</v>
      </c>
      <c r="AC20" t="n">
        <v>694.2751814558217</v>
      </c>
      <c r="AD20" t="n">
        <v>538349.467565938</v>
      </c>
      <c r="AE20" t="n">
        <v>766032.7588679211</v>
      </c>
      <c r="AF20" t="n">
        <v>3.823993826941463e-06</v>
      </c>
      <c r="AG20" t="n">
        <v>1.309166666666667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3.1989</v>
      </c>
      <c r="E21" t="n">
        <v>31.26</v>
      </c>
      <c r="F21" t="n">
        <v>25.68</v>
      </c>
      <c r="G21" t="n">
        <v>28.53</v>
      </c>
      <c r="H21" t="n">
        <v>0.38</v>
      </c>
      <c r="I21" t="n">
        <v>54</v>
      </c>
      <c r="J21" t="n">
        <v>272.32</v>
      </c>
      <c r="K21" t="n">
        <v>59.89</v>
      </c>
      <c r="L21" t="n">
        <v>5.75</v>
      </c>
      <c r="M21" t="n">
        <v>52</v>
      </c>
      <c r="N21" t="n">
        <v>71.68000000000001</v>
      </c>
      <c r="O21" t="n">
        <v>33820.05</v>
      </c>
      <c r="P21" t="n">
        <v>419.25</v>
      </c>
      <c r="Q21" t="n">
        <v>1397.21</v>
      </c>
      <c r="R21" t="n">
        <v>121.84</v>
      </c>
      <c r="S21" t="n">
        <v>66.97</v>
      </c>
      <c r="T21" t="n">
        <v>24649.46</v>
      </c>
      <c r="U21" t="n">
        <v>0.55</v>
      </c>
      <c r="V21" t="n">
        <v>0.82</v>
      </c>
      <c r="W21" t="n">
        <v>5.38</v>
      </c>
      <c r="X21" t="n">
        <v>1.51</v>
      </c>
      <c r="Y21" t="n">
        <v>1</v>
      </c>
      <c r="Z21" t="n">
        <v>10</v>
      </c>
      <c r="AA21" t="n">
        <v>533.8471454543346</v>
      </c>
      <c r="AB21" t="n">
        <v>759.6262767661423</v>
      </c>
      <c r="AC21" t="n">
        <v>688.4688220381391</v>
      </c>
      <c r="AD21" t="n">
        <v>533847.1454543347</v>
      </c>
      <c r="AE21" t="n">
        <v>759626.2767661422</v>
      </c>
      <c r="AF21" t="n">
        <v>3.843337266872894e-06</v>
      </c>
      <c r="AG21" t="n">
        <v>1.3025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3.2213</v>
      </c>
      <c r="E22" t="n">
        <v>31.04</v>
      </c>
      <c r="F22" t="n">
        <v>25.61</v>
      </c>
      <c r="G22" t="n">
        <v>30.13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417.24</v>
      </c>
      <c r="Q22" t="n">
        <v>1397.25</v>
      </c>
      <c r="R22" t="n">
        <v>119.64</v>
      </c>
      <c r="S22" t="n">
        <v>66.97</v>
      </c>
      <c r="T22" t="n">
        <v>23565.66</v>
      </c>
      <c r="U22" t="n">
        <v>0.5600000000000001</v>
      </c>
      <c r="V22" t="n">
        <v>0.82</v>
      </c>
      <c r="W22" t="n">
        <v>5.38</v>
      </c>
      <c r="X22" t="n">
        <v>1.45</v>
      </c>
      <c r="Y22" t="n">
        <v>1</v>
      </c>
      <c r="Z22" t="n">
        <v>10</v>
      </c>
      <c r="AA22" t="n">
        <v>528.0188100351098</v>
      </c>
      <c r="AB22" t="n">
        <v>751.332972639767</v>
      </c>
      <c r="AC22" t="n">
        <v>680.9523873157955</v>
      </c>
      <c r="AD22" t="n">
        <v>528018.8100351099</v>
      </c>
      <c r="AE22" t="n">
        <v>751332.972639767</v>
      </c>
      <c r="AF22" t="n">
        <v>3.870249878951406e-06</v>
      </c>
      <c r="AG22" t="n">
        <v>1.293333333333333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3.2386</v>
      </c>
      <c r="E23" t="n">
        <v>30.88</v>
      </c>
      <c r="F23" t="n">
        <v>25.55</v>
      </c>
      <c r="G23" t="n">
        <v>31.28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415.48</v>
      </c>
      <c r="Q23" t="n">
        <v>1397.22</v>
      </c>
      <c r="R23" t="n">
        <v>117.28</v>
      </c>
      <c r="S23" t="n">
        <v>66.97</v>
      </c>
      <c r="T23" t="n">
        <v>22397.15</v>
      </c>
      <c r="U23" t="n">
        <v>0.57</v>
      </c>
      <c r="V23" t="n">
        <v>0.82</v>
      </c>
      <c r="W23" t="n">
        <v>5.38</v>
      </c>
      <c r="X23" t="n">
        <v>1.38</v>
      </c>
      <c r="Y23" t="n">
        <v>1</v>
      </c>
      <c r="Z23" t="n">
        <v>10</v>
      </c>
      <c r="AA23" t="n">
        <v>523.3661971398416</v>
      </c>
      <c r="AB23" t="n">
        <v>744.7126375102069</v>
      </c>
      <c r="AC23" t="n">
        <v>674.9522074016018</v>
      </c>
      <c r="AD23" t="n">
        <v>523366.1971398416</v>
      </c>
      <c r="AE23" t="n">
        <v>744712.6375102069</v>
      </c>
      <c r="AF23" t="n">
        <v>3.891035065958471e-06</v>
      </c>
      <c r="AG23" t="n">
        <v>1.286666666666667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3.2554</v>
      </c>
      <c r="E24" t="n">
        <v>30.72</v>
      </c>
      <c r="F24" t="n">
        <v>25.49</v>
      </c>
      <c r="G24" t="n">
        <v>32.54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413.45</v>
      </c>
      <c r="Q24" t="n">
        <v>1397.18</v>
      </c>
      <c r="R24" t="n">
        <v>115.55</v>
      </c>
      <c r="S24" t="n">
        <v>66.97</v>
      </c>
      <c r="T24" t="n">
        <v>21541.04</v>
      </c>
      <c r="U24" t="n">
        <v>0.58</v>
      </c>
      <c r="V24" t="n">
        <v>0.83</v>
      </c>
      <c r="W24" t="n">
        <v>5.38</v>
      </c>
      <c r="X24" t="n">
        <v>1.32</v>
      </c>
      <c r="Y24" t="n">
        <v>1</v>
      </c>
      <c r="Z24" t="n">
        <v>10</v>
      </c>
      <c r="AA24" t="n">
        <v>518.6181911119787</v>
      </c>
      <c r="AB24" t="n">
        <v>737.9565647809255</v>
      </c>
      <c r="AC24" t="n">
        <v>668.8290050114293</v>
      </c>
      <c r="AD24" t="n">
        <v>518618.1911119787</v>
      </c>
      <c r="AE24" t="n">
        <v>737956.5647809255</v>
      </c>
      <c r="AF24" t="n">
        <v>3.911219525017355e-06</v>
      </c>
      <c r="AG24" t="n">
        <v>1.28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3.2727</v>
      </c>
      <c r="E25" t="n">
        <v>30.56</v>
      </c>
      <c r="F25" t="n">
        <v>25.43</v>
      </c>
      <c r="G25" t="n">
        <v>33.9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411.79</v>
      </c>
      <c r="Q25" t="n">
        <v>1397.29</v>
      </c>
      <c r="R25" t="n">
        <v>113.62</v>
      </c>
      <c r="S25" t="n">
        <v>66.97</v>
      </c>
      <c r="T25" t="n">
        <v>20588.83</v>
      </c>
      <c r="U25" t="n">
        <v>0.59</v>
      </c>
      <c r="V25" t="n">
        <v>0.83</v>
      </c>
      <c r="W25" t="n">
        <v>5.37</v>
      </c>
      <c r="X25" t="n">
        <v>1.26</v>
      </c>
      <c r="Y25" t="n">
        <v>1</v>
      </c>
      <c r="Z25" t="n">
        <v>10</v>
      </c>
      <c r="AA25" t="n">
        <v>514.1439121994296</v>
      </c>
      <c r="AB25" t="n">
        <v>731.5899861441505</v>
      </c>
      <c r="AC25" t="n">
        <v>663.0588111298621</v>
      </c>
      <c r="AD25" t="n">
        <v>514143.9121994296</v>
      </c>
      <c r="AE25" t="n">
        <v>731589.9861441505</v>
      </c>
      <c r="AF25" t="n">
        <v>3.932004712024421e-06</v>
      </c>
      <c r="AG25" t="n">
        <v>1.273333333333333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3.2903</v>
      </c>
      <c r="E26" t="n">
        <v>30.39</v>
      </c>
      <c r="F26" t="n">
        <v>25.37</v>
      </c>
      <c r="G26" t="n">
        <v>35.39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409.75</v>
      </c>
      <c r="Q26" t="n">
        <v>1397.24</v>
      </c>
      <c r="R26" t="n">
        <v>111.69</v>
      </c>
      <c r="S26" t="n">
        <v>66.97</v>
      </c>
      <c r="T26" t="n">
        <v>19629.45</v>
      </c>
      <c r="U26" t="n">
        <v>0.6</v>
      </c>
      <c r="V26" t="n">
        <v>0.83</v>
      </c>
      <c r="W26" t="n">
        <v>5.36</v>
      </c>
      <c r="X26" t="n">
        <v>1.2</v>
      </c>
      <c r="Y26" t="n">
        <v>1</v>
      </c>
      <c r="Z26" t="n">
        <v>10</v>
      </c>
      <c r="AA26" t="n">
        <v>509.3579911733046</v>
      </c>
      <c r="AB26" t="n">
        <v>724.7799630861869</v>
      </c>
      <c r="AC26" t="n">
        <v>656.8867121699254</v>
      </c>
      <c r="AD26" t="n">
        <v>509357.9911733046</v>
      </c>
      <c r="AE26" t="n">
        <v>724779.9630861869</v>
      </c>
      <c r="AF26" t="n">
        <v>3.953150335800395e-06</v>
      </c>
      <c r="AG26" t="n">
        <v>1.26625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3.2986</v>
      </c>
      <c r="E27" t="n">
        <v>30.32</v>
      </c>
      <c r="F27" t="n">
        <v>25.34</v>
      </c>
      <c r="G27" t="n">
        <v>36.2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408.68</v>
      </c>
      <c r="Q27" t="n">
        <v>1397.37</v>
      </c>
      <c r="R27" t="n">
        <v>110.78</v>
      </c>
      <c r="S27" t="n">
        <v>66.97</v>
      </c>
      <c r="T27" t="n">
        <v>19182.79</v>
      </c>
      <c r="U27" t="n">
        <v>0.6</v>
      </c>
      <c r="V27" t="n">
        <v>0.83</v>
      </c>
      <c r="W27" t="n">
        <v>5.36</v>
      </c>
      <c r="X27" t="n">
        <v>1.17</v>
      </c>
      <c r="Y27" t="n">
        <v>1</v>
      </c>
      <c r="Z27" t="n">
        <v>10</v>
      </c>
      <c r="AA27" t="n">
        <v>507.0245532041654</v>
      </c>
      <c r="AB27" t="n">
        <v>721.4596478767587</v>
      </c>
      <c r="AC27" t="n">
        <v>653.8774251416224</v>
      </c>
      <c r="AD27" t="n">
        <v>507024.5532041654</v>
      </c>
      <c r="AE27" t="n">
        <v>721459.6478767587</v>
      </c>
      <c r="AF27" t="n">
        <v>3.9631224197402e-06</v>
      </c>
      <c r="AG27" t="n">
        <v>1.263333333333333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3.3154</v>
      </c>
      <c r="E28" t="n">
        <v>30.16</v>
      </c>
      <c r="F28" t="n">
        <v>25.29</v>
      </c>
      <c r="G28" t="n">
        <v>37.93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406.81</v>
      </c>
      <c r="Q28" t="n">
        <v>1397.28</v>
      </c>
      <c r="R28" t="n">
        <v>109.05</v>
      </c>
      <c r="S28" t="n">
        <v>66.97</v>
      </c>
      <c r="T28" t="n">
        <v>18325.04</v>
      </c>
      <c r="U28" t="n">
        <v>0.61</v>
      </c>
      <c r="V28" t="n">
        <v>0.83</v>
      </c>
      <c r="W28" t="n">
        <v>5.36</v>
      </c>
      <c r="X28" t="n">
        <v>1.12</v>
      </c>
      <c r="Y28" t="n">
        <v>1</v>
      </c>
      <c r="Z28" t="n">
        <v>10</v>
      </c>
      <c r="AA28" t="n">
        <v>502.6351822767601</v>
      </c>
      <c r="AB28" t="n">
        <v>715.2138872253779</v>
      </c>
      <c r="AC28" t="n">
        <v>648.2167317060373</v>
      </c>
      <c r="AD28" t="n">
        <v>502635.1822767601</v>
      </c>
      <c r="AE28" t="n">
        <v>715213.887225378</v>
      </c>
      <c r="AF28" t="n">
        <v>3.983306878799085e-06</v>
      </c>
      <c r="AG28" t="n">
        <v>1.256666666666667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3.3224</v>
      </c>
      <c r="E29" t="n">
        <v>30.1</v>
      </c>
      <c r="F29" t="n">
        <v>25.27</v>
      </c>
      <c r="G29" t="n">
        <v>38.88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405.69</v>
      </c>
      <c r="Q29" t="n">
        <v>1397.18</v>
      </c>
      <c r="R29" t="n">
        <v>108.81</v>
      </c>
      <c r="S29" t="n">
        <v>66.97</v>
      </c>
      <c r="T29" t="n">
        <v>18213.88</v>
      </c>
      <c r="U29" t="n">
        <v>0.62</v>
      </c>
      <c r="V29" t="n">
        <v>0.83</v>
      </c>
      <c r="W29" t="n">
        <v>5.35</v>
      </c>
      <c r="X29" t="n">
        <v>1.11</v>
      </c>
      <c r="Y29" t="n">
        <v>1</v>
      </c>
      <c r="Z29" t="n">
        <v>10</v>
      </c>
      <c r="AA29" t="n">
        <v>500.553321494745</v>
      </c>
      <c r="AB29" t="n">
        <v>712.2515483460691</v>
      </c>
      <c r="AC29" t="n">
        <v>645.5318878280739</v>
      </c>
      <c r="AD29" t="n">
        <v>500553.321494745</v>
      </c>
      <c r="AE29" t="n">
        <v>712251.5483460691</v>
      </c>
      <c r="AF29" t="n">
        <v>3.99171707007362e-06</v>
      </c>
      <c r="AG29" t="n">
        <v>1.254166666666667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3.3326</v>
      </c>
      <c r="E30" t="n">
        <v>30.01</v>
      </c>
      <c r="F30" t="n">
        <v>25.23</v>
      </c>
      <c r="G30" t="n">
        <v>39.84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403.77</v>
      </c>
      <c r="Q30" t="n">
        <v>1397.18</v>
      </c>
      <c r="R30" t="n">
        <v>107.27</v>
      </c>
      <c r="S30" t="n">
        <v>66.97</v>
      </c>
      <c r="T30" t="n">
        <v>17446.43</v>
      </c>
      <c r="U30" t="n">
        <v>0.62</v>
      </c>
      <c r="V30" t="n">
        <v>0.83</v>
      </c>
      <c r="W30" t="n">
        <v>5.36</v>
      </c>
      <c r="X30" t="n">
        <v>1.07</v>
      </c>
      <c r="Y30" t="n">
        <v>1</v>
      </c>
      <c r="Z30" t="n">
        <v>10</v>
      </c>
      <c r="AA30" t="n">
        <v>497.2347070871576</v>
      </c>
      <c r="AB30" t="n">
        <v>707.5293975807732</v>
      </c>
      <c r="AC30" t="n">
        <v>641.2520811990696</v>
      </c>
      <c r="AD30" t="n">
        <v>497234.7070871576</v>
      </c>
      <c r="AE30" t="n">
        <v>707529.3975807732</v>
      </c>
      <c r="AF30" t="n">
        <v>4.003971920216513e-06</v>
      </c>
      <c r="AG30" t="n">
        <v>1.250416666666667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3.351</v>
      </c>
      <c r="E31" t="n">
        <v>29.84</v>
      </c>
      <c r="F31" t="n">
        <v>25.17</v>
      </c>
      <c r="G31" t="n">
        <v>41.95</v>
      </c>
      <c r="H31" t="n">
        <v>0.53</v>
      </c>
      <c r="I31" t="n">
        <v>36</v>
      </c>
      <c r="J31" t="n">
        <v>277.16</v>
      </c>
      <c r="K31" t="n">
        <v>59.89</v>
      </c>
      <c r="L31" t="n">
        <v>8.25</v>
      </c>
      <c r="M31" t="n">
        <v>34</v>
      </c>
      <c r="N31" t="n">
        <v>74.02</v>
      </c>
      <c r="O31" t="n">
        <v>34416.93</v>
      </c>
      <c r="P31" t="n">
        <v>402.39</v>
      </c>
      <c r="Q31" t="n">
        <v>1397.19</v>
      </c>
      <c r="R31" t="n">
        <v>105.2</v>
      </c>
      <c r="S31" t="n">
        <v>66.97</v>
      </c>
      <c r="T31" t="n">
        <v>16419.68</v>
      </c>
      <c r="U31" t="n">
        <v>0.64</v>
      </c>
      <c r="V31" t="n">
        <v>0.84</v>
      </c>
      <c r="W31" t="n">
        <v>5.35</v>
      </c>
      <c r="X31" t="n">
        <v>1</v>
      </c>
      <c r="Y31" t="n">
        <v>1</v>
      </c>
      <c r="Z31" t="n">
        <v>10</v>
      </c>
      <c r="AA31" t="n">
        <v>493.0324908127503</v>
      </c>
      <c r="AB31" t="n">
        <v>701.5499446046269</v>
      </c>
      <c r="AC31" t="n">
        <v>635.8327492554126</v>
      </c>
      <c r="AD31" t="n">
        <v>493032.4908127503</v>
      </c>
      <c r="AE31" t="n">
        <v>701549.944604627</v>
      </c>
      <c r="AF31" t="n">
        <v>4.026078708709577e-06</v>
      </c>
      <c r="AG31" t="n">
        <v>1.243333333333333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3.3596</v>
      </c>
      <c r="E32" t="n">
        <v>29.77</v>
      </c>
      <c r="F32" t="n">
        <v>25.14</v>
      </c>
      <c r="G32" t="n">
        <v>43.1</v>
      </c>
      <c r="H32" t="n">
        <v>0.55</v>
      </c>
      <c r="I32" t="n">
        <v>35</v>
      </c>
      <c r="J32" t="n">
        <v>277.65</v>
      </c>
      <c r="K32" t="n">
        <v>59.89</v>
      </c>
      <c r="L32" t="n">
        <v>8.5</v>
      </c>
      <c r="M32" t="n">
        <v>33</v>
      </c>
      <c r="N32" t="n">
        <v>74.26000000000001</v>
      </c>
      <c r="O32" t="n">
        <v>34477.13</v>
      </c>
      <c r="P32" t="n">
        <v>400.69</v>
      </c>
      <c r="Q32" t="n">
        <v>1397.32</v>
      </c>
      <c r="R32" t="n">
        <v>104.37</v>
      </c>
      <c r="S32" t="n">
        <v>66.97</v>
      </c>
      <c r="T32" t="n">
        <v>16009.25</v>
      </c>
      <c r="U32" t="n">
        <v>0.64</v>
      </c>
      <c r="V32" t="n">
        <v>0.84</v>
      </c>
      <c r="W32" t="n">
        <v>5.35</v>
      </c>
      <c r="X32" t="n">
        <v>0.98</v>
      </c>
      <c r="Y32" t="n">
        <v>1</v>
      </c>
      <c r="Z32" t="n">
        <v>10</v>
      </c>
      <c r="AA32" t="n">
        <v>490.2369743137584</v>
      </c>
      <c r="AB32" t="n">
        <v>697.5721247214465</v>
      </c>
      <c r="AC32" t="n">
        <v>632.2275488390817</v>
      </c>
      <c r="AD32" t="n">
        <v>490236.9743137584</v>
      </c>
      <c r="AE32" t="n">
        <v>697572.1247214464</v>
      </c>
      <c r="AF32" t="n">
        <v>4.036411229418292e-06</v>
      </c>
      <c r="AG32" t="n">
        <v>1.240416666666667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3.3704</v>
      </c>
      <c r="E33" t="n">
        <v>29.67</v>
      </c>
      <c r="F33" t="n">
        <v>25.1</v>
      </c>
      <c r="G33" t="n">
        <v>44.29</v>
      </c>
      <c r="H33" t="n">
        <v>0.5600000000000001</v>
      </c>
      <c r="I33" t="n">
        <v>34</v>
      </c>
      <c r="J33" t="n">
        <v>278.13</v>
      </c>
      <c r="K33" t="n">
        <v>59.89</v>
      </c>
      <c r="L33" t="n">
        <v>8.75</v>
      </c>
      <c r="M33" t="n">
        <v>32</v>
      </c>
      <c r="N33" t="n">
        <v>74.5</v>
      </c>
      <c r="O33" t="n">
        <v>34537.41</v>
      </c>
      <c r="P33" t="n">
        <v>399.51</v>
      </c>
      <c r="Q33" t="n">
        <v>1397.32</v>
      </c>
      <c r="R33" t="n">
        <v>102.84</v>
      </c>
      <c r="S33" t="n">
        <v>66.97</v>
      </c>
      <c r="T33" t="n">
        <v>15250.49</v>
      </c>
      <c r="U33" t="n">
        <v>0.65</v>
      </c>
      <c r="V33" t="n">
        <v>0.84</v>
      </c>
      <c r="W33" t="n">
        <v>5.35</v>
      </c>
      <c r="X33" t="n">
        <v>0.93</v>
      </c>
      <c r="Y33" t="n">
        <v>1</v>
      </c>
      <c r="Z33" t="n">
        <v>10</v>
      </c>
      <c r="AA33" t="n">
        <v>487.48330993959</v>
      </c>
      <c r="AB33" t="n">
        <v>693.6538574162367</v>
      </c>
      <c r="AC33" t="n">
        <v>628.6763224550599</v>
      </c>
      <c r="AD33" t="n">
        <v>487483.3099395899</v>
      </c>
      <c r="AE33" t="n">
        <v>693653.8574162368</v>
      </c>
      <c r="AF33" t="n">
        <v>4.049386953099003e-06</v>
      </c>
      <c r="AG33" t="n">
        <v>1.23625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3.38</v>
      </c>
      <c r="E34" t="n">
        <v>29.59</v>
      </c>
      <c r="F34" t="n">
        <v>25.06</v>
      </c>
      <c r="G34" t="n">
        <v>45.57</v>
      </c>
      <c r="H34" t="n">
        <v>0.58</v>
      </c>
      <c r="I34" t="n">
        <v>33</v>
      </c>
      <c r="J34" t="n">
        <v>278.62</v>
      </c>
      <c r="K34" t="n">
        <v>59.89</v>
      </c>
      <c r="L34" t="n">
        <v>9</v>
      </c>
      <c r="M34" t="n">
        <v>31</v>
      </c>
      <c r="N34" t="n">
        <v>74.73999999999999</v>
      </c>
      <c r="O34" t="n">
        <v>34597.8</v>
      </c>
      <c r="P34" t="n">
        <v>398.33</v>
      </c>
      <c r="Q34" t="n">
        <v>1397.28</v>
      </c>
      <c r="R34" t="n">
        <v>101.55</v>
      </c>
      <c r="S34" t="n">
        <v>66.97</v>
      </c>
      <c r="T34" t="n">
        <v>14613.73</v>
      </c>
      <c r="U34" t="n">
        <v>0.66</v>
      </c>
      <c r="V34" t="n">
        <v>0.84</v>
      </c>
      <c r="W34" t="n">
        <v>5.35</v>
      </c>
      <c r="X34" t="n">
        <v>0.9</v>
      </c>
      <c r="Y34" t="n">
        <v>1</v>
      </c>
      <c r="Z34" t="n">
        <v>10</v>
      </c>
      <c r="AA34" t="n">
        <v>484.9227118676828</v>
      </c>
      <c r="AB34" t="n">
        <v>690.0103096400244</v>
      </c>
      <c r="AC34" t="n">
        <v>625.3740814422719</v>
      </c>
      <c r="AD34" t="n">
        <v>484922.7118676828</v>
      </c>
      <c r="AE34" t="n">
        <v>690010.3096400244</v>
      </c>
      <c r="AF34" t="n">
        <v>4.06092092970408e-06</v>
      </c>
      <c r="AG34" t="n">
        <v>1.232916666666667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3.3872</v>
      </c>
      <c r="E35" t="n">
        <v>29.52</v>
      </c>
      <c r="F35" t="n">
        <v>25.05</v>
      </c>
      <c r="G35" t="n">
        <v>46.97</v>
      </c>
      <c r="H35" t="n">
        <v>0.59</v>
      </c>
      <c r="I35" t="n">
        <v>32</v>
      </c>
      <c r="J35" t="n">
        <v>279.11</v>
      </c>
      <c r="K35" t="n">
        <v>59.89</v>
      </c>
      <c r="L35" t="n">
        <v>9.25</v>
      </c>
      <c r="M35" t="n">
        <v>30</v>
      </c>
      <c r="N35" t="n">
        <v>74.98</v>
      </c>
      <c r="O35" t="n">
        <v>34658.27</v>
      </c>
      <c r="P35" t="n">
        <v>397.56</v>
      </c>
      <c r="Q35" t="n">
        <v>1397.32</v>
      </c>
      <c r="R35" t="n">
        <v>101.48</v>
      </c>
      <c r="S35" t="n">
        <v>66.97</v>
      </c>
      <c r="T35" t="n">
        <v>14582.37</v>
      </c>
      <c r="U35" t="n">
        <v>0.66</v>
      </c>
      <c r="V35" t="n">
        <v>0.84</v>
      </c>
      <c r="W35" t="n">
        <v>5.34</v>
      </c>
      <c r="X35" t="n">
        <v>0.88</v>
      </c>
      <c r="Y35" t="n">
        <v>1</v>
      </c>
      <c r="Z35" t="n">
        <v>10</v>
      </c>
      <c r="AA35" t="n">
        <v>483.222282917115</v>
      </c>
      <c r="AB35" t="n">
        <v>687.5907209550915</v>
      </c>
      <c r="AC35" t="n">
        <v>623.1811460177308</v>
      </c>
      <c r="AD35" t="n">
        <v>483222.282917115</v>
      </c>
      <c r="AE35" t="n">
        <v>687590.7209550914</v>
      </c>
      <c r="AF35" t="n">
        <v>4.069571412157888e-06</v>
      </c>
      <c r="AG35" t="n">
        <v>1.23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3.3963</v>
      </c>
      <c r="E36" t="n">
        <v>29.44</v>
      </c>
      <c r="F36" t="n">
        <v>25.02</v>
      </c>
      <c r="G36" t="n">
        <v>48.43</v>
      </c>
      <c r="H36" t="n">
        <v>0.6</v>
      </c>
      <c r="I36" t="n">
        <v>31</v>
      </c>
      <c r="J36" t="n">
        <v>279.61</v>
      </c>
      <c r="K36" t="n">
        <v>59.89</v>
      </c>
      <c r="L36" t="n">
        <v>9.5</v>
      </c>
      <c r="M36" t="n">
        <v>29</v>
      </c>
      <c r="N36" t="n">
        <v>75.22</v>
      </c>
      <c r="O36" t="n">
        <v>34718.84</v>
      </c>
      <c r="P36" t="n">
        <v>396.19</v>
      </c>
      <c r="Q36" t="n">
        <v>1397.38</v>
      </c>
      <c r="R36" t="n">
        <v>100.73</v>
      </c>
      <c r="S36" t="n">
        <v>66.97</v>
      </c>
      <c r="T36" t="n">
        <v>14209.79</v>
      </c>
      <c r="U36" t="n">
        <v>0.66</v>
      </c>
      <c r="V36" t="n">
        <v>0.84</v>
      </c>
      <c r="W36" t="n">
        <v>5.34</v>
      </c>
      <c r="X36" t="n">
        <v>0.86</v>
      </c>
      <c r="Y36" t="n">
        <v>1</v>
      </c>
      <c r="Z36" t="n">
        <v>10</v>
      </c>
      <c r="AA36" t="n">
        <v>480.6672743645313</v>
      </c>
      <c r="AB36" t="n">
        <v>683.955126664795</v>
      </c>
      <c r="AC36" t="n">
        <v>619.8861134536854</v>
      </c>
      <c r="AD36" t="n">
        <v>480667.2743645313</v>
      </c>
      <c r="AE36" t="n">
        <v>683955.126664795</v>
      </c>
      <c r="AF36" t="n">
        <v>4.080504660814784e-06</v>
      </c>
      <c r="AG36" t="n">
        <v>1.226666666666667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3.4053</v>
      </c>
      <c r="E37" t="n">
        <v>29.37</v>
      </c>
      <c r="F37" t="n">
        <v>25</v>
      </c>
      <c r="G37" t="n">
        <v>49.99</v>
      </c>
      <c r="H37" t="n">
        <v>0.62</v>
      </c>
      <c r="I37" t="n">
        <v>30</v>
      </c>
      <c r="J37" t="n">
        <v>280.1</v>
      </c>
      <c r="K37" t="n">
        <v>59.89</v>
      </c>
      <c r="L37" t="n">
        <v>9.75</v>
      </c>
      <c r="M37" t="n">
        <v>28</v>
      </c>
      <c r="N37" t="n">
        <v>75.45999999999999</v>
      </c>
      <c r="O37" t="n">
        <v>34779.51</v>
      </c>
      <c r="P37" t="n">
        <v>394.61</v>
      </c>
      <c r="Q37" t="n">
        <v>1397.4</v>
      </c>
      <c r="R37" t="n">
        <v>99.73999999999999</v>
      </c>
      <c r="S37" t="n">
        <v>66.97</v>
      </c>
      <c r="T37" t="n">
        <v>13720.13</v>
      </c>
      <c r="U37" t="n">
        <v>0.67</v>
      </c>
      <c r="V37" t="n">
        <v>0.84</v>
      </c>
      <c r="W37" t="n">
        <v>5.34</v>
      </c>
      <c r="X37" t="n">
        <v>0.83</v>
      </c>
      <c r="Y37" t="n">
        <v>1</v>
      </c>
      <c r="Z37" t="n">
        <v>10</v>
      </c>
      <c r="AA37" t="n">
        <v>478.0407751576474</v>
      </c>
      <c r="AB37" t="n">
        <v>680.217806290521</v>
      </c>
      <c r="AC37" t="n">
        <v>616.4988839247002</v>
      </c>
      <c r="AD37" t="n">
        <v>478040.7751576474</v>
      </c>
      <c r="AE37" t="n">
        <v>680217.8062905211</v>
      </c>
      <c r="AF37" t="n">
        <v>4.091317763882043e-06</v>
      </c>
      <c r="AG37" t="n">
        <v>1.22375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3.4071</v>
      </c>
      <c r="E38" t="n">
        <v>29.35</v>
      </c>
      <c r="F38" t="n">
        <v>24.98</v>
      </c>
      <c r="G38" t="n">
        <v>49.96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393.56</v>
      </c>
      <c r="Q38" t="n">
        <v>1397.29</v>
      </c>
      <c r="R38" t="n">
        <v>99.16</v>
      </c>
      <c r="S38" t="n">
        <v>66.97</v>
      </c>
      <c r="T38" t="n">
        <v>13433.17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476.840258759742</v>
      </c>
      <c r="AB38" t="n">
        <v>678.5095573857499</v>
      </c>
      <c r="AC38" t="n">
        <v>614.9506540290433</v>
      </c>
      <c r="AD38" t="n">
        <v>476840.258759742</v>
      </c>
      <c r="AE38" t="n">
        <v>678509.5573857499</v>
      </c>
      <c r="AF38" t="n">
        <v>4.093480384495495e-06</v>
      </c>
      <c r="AG38" t="n">
        <v>1.222916666666667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3.4147</v>
      </c>
      <c r="E39" t="n">
        <v>29.29</v>
      </c>
      <c r="F39" t="n">
        <v>24.97</v>
      </c>
      <c r="G39" t="n">
        <v>51.65</v>
      </c>
      <c r="H39" t="n">
        <v>0.65</v>
      </c>
      <c r="I39" t="n">
        <v>29</v>
      </c>
      <c r="J39" t="n">
        <v>281.08</v>
      </c>
      <c r="K39" t="n">
        <v>59.89</v>
      </c>
      <c r="L39" t="n">
        <v>10.25</v>
      </c>
      <c r="M39" t="n">
        <v>27</v>
      </c>
      <c r="N39" t="n">
        <v>75.95</v>
      </c>
      <c r="O39" t="n">
        <v>34901.13</v>
      </c>
      <c r="P39" t="n">
        <v>392.13</v>
      </c>
      <c r="Q39" t="n">
        <v>1397.22</v>
      </c>
      <c r="R39" t="n">
        <v>98.70999999999999</v>
      </c>
      <c r="S39" t="n">
        <v>66.97</v>
      </c>
      <c r="T39" t="n">
        <v>13213.45</v>
      </c>
      <c r="U39" t="n">
        <v>0.68</v>
      </c>
      <c r="V39" t="n">
        <v>0.84</v>
      </c>
      <c r="W39" t="n">
        <v>5.34</v>
      </c>
      <c r="X39" t="n">
        <v>0.8</v>
      </c>
      <c r="Y39" t="n">
        <v>1</v>
      </c>
      <c r="Z39" t="n">
        <v>10</v>
      </c>
      <c r="AA39" t="n">
        <v>474.6039454464641</v>
      </c>
      <c r="AB39" t="n">
        <v>675.3274436097136</v>
      </c>
      <c r="AC39" t="n">
        <v>612.0666225125119</v>
      </c>
      <c r="AD39" t="n">
        <v>474603.9454464641</v>
      </c>
      <c r="AE39" t="n">
        <v>675327.4436097136</v>
      </c>
      <c r="AF39" t="n">
        <v>4.102611449307846e-06</v>
      </c>
      <c r="AG39" t="n">
        <v>1.220416666666667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3.4229</v>
      </c>
      <c r="E40" t="n">
        <v>29.21</v>
      </c>
      <c r="F40" t="n">
        <v>24.95</v>
      </c>
      <c r="G40" t="n">
        <v>53.46</v>
      </c>
      <c r="H40" t="n">
        <v>0.66</v>
      </c>
      <c r="I40" t="n">
        <v>28</v>
      </c>
      <c r="J40" t="n">
        <v>281.58</v>
      </c>
      <c r="K40" t="n">
        <v>59.89</v>
      </c>
      <c r="L40" t="n">
        <v>10.5</v>
      </c>
      <c r="M40" t="n">
        <v>26</v>
      </c>
      <c r="N40" t="n">
        <v>76.19</v>
      </c>
      <c r="O40" t="n">
        <v>34962.08</v>
      </c>
      <c r="P40" t="n">
        <v>391.73</v>
      </c>
      <c r="Q40" t="n">
        <v>1397.24</v>
      </c>
      <c r="R40" t="n">
        <v>97.93000000000001</v>
      </c>
      <c r="S40" t="n">
        <v>66.97</v>
      </c>
      <c r="T40" t="n">
        <v>12827.19</v>
      </c>
      <c r="U40" t="n">
        <v>0.68</v>
      </c>
      <c r="V40" t="n">
        <v>0.84</v>
      </c>
      <c r="W40" t="n">
        <v>5.34</v>
      </c>
      <c r="X40" t="n">
        <v>0.78</v>
      </c>
      <c r="Y40" t="n">
        <v>1</v>
      </c>
      <c r="Z40" t="n">
        <v>10</v>
      </c>
      <c r="AA40" t="n">
        <v>473.0307119038821</v>
      </c>
      <c r="AB40" t="n">
        <v>673.0888448860694</v>
      </c>
      <c r="AC40" t="n">
        <v>610.0377229425226</v>
      </c>
      <c r="AD40" t="n">
        <v>473030.7119038821</v>
      </c>
      <c r="AE40" t="n">
        <v>673088.8448860694</v>
      </c>
      <c r="AF40" t="n">
        <v>4.112463387658016e-06</v>
      </c>
      <c r="AG40" t="n">
        <v>1.217083333333333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3.434</v>
      </c>
      <c r="E41" t="n">
        <v>29.12</v>
      </c>
      <c r="F41" t="n">
        <v>24.9</v>
      </c>
      <c r="G41" t="n">
        <v>55.34</v>
      </c>
      <c r="H41" t="n">
        <v>0.68</v>
      </c>
      <c r="I41" t="n">
        <v>27</v>
      </c>
      <c r="J41" t="n">
        <v>282.07</v>
      </c>
      <c r="K41" t="n">
        <v>59.89</v>
      </c>
      <c r="L41" t="n">
        <v>10.75</v>
      </c>
      <c r="M41" t="n">
        <v>25</v>
      </c>
      <c r="N41" t="n">
        <v>76.44</v>
      </c>
      <c r="O41" t="n">
        <v>35023.13</v>
      </c>
      <c r="P41" t="n">
        <v>389.77</v>
      </c>
      <c r="Q41" t="n">
        <v>1397.23</v>
      </c>
      <c r="R41" t="n">
        <v>96.48999999999999</v>
      </c>
      <c r="S41" t="n">
        <v>66.97</v>
      </c>
      <c r="T41" t="n">
        <v>12110.8</v>
      </c>
      <c r="U41" t="n">
        <v>0.6899999999999999</v>
      </c>
      <c r="V41" t="n">
        <v>0.85</v>
      </c>
      <c r="W41" t="n">
        <v>5.34</v>
      </c>
      <c r="X41" t="n">
        <v>0.74</v>
      </c>
      <c r="Y41" t="n">
        <v>1</v>
      </c>
      <c r="Z41" t="n">
        <v>10</v>
      </c>
      <c r="AA41" t="n">
        <v>469.6768263274408</v>
      </c>
      <c r="AB41" t="n">
        <v>668.3165057721017</v>
      </c>
      <c r="AC41" t="n">
        <v>605.7124293229454</v>
      </c>
      <c r="AD41" t="n">
        <v>469676.8263274408</v>
      </c>
      <c r="AE41" t="n">
        <v>668316.5057721017</v>
      </c>
      <c r="AF41" t="n">
        <v>4.125799548107637e-06</v>
      </c>
      <c r="AG41" t="n">
        <v>1.213333333333333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3.4331</v>
      </c>
      <c r="E42" t="n">
        <v>29.13</v>
      </c>
      <c r="F42" t="n">
        <v>24.91</v>
      </c>
      <c r="G42" t="n">
        <v>55.36</v>
      </c>
      <c r="H42" t="n">
        <v>0.6899999999999999</v>
      </c>
      <c r="I42" t="n">
        <v>27</v>
      </c>
      <c r="J42" t="n">
        <v>282.57</v>
      </c>
      <c r="K42" t="n">
        <v>59.89</v>
      </c>
      <c r="L42" t="n">
        <v>11</v>
      </c>
      <c r="M42" t="n">
        <v>25</v>
      </c>
      <c r="N42" t="n">
        <v>76.68000000000001</v>
      </c>
      <c r="O42" t="n">
        <v>35084.28</v>
      </c>
      <c r="P42" t="n">
        <v>388.92</v>
      </c>
      <c r="Q42" t="n">
        <v>1397.26</v>
      </c>
      <c r="R42" t="n">
        <v>96.78</v>
      </c>
      <c r="S42" t="n">
        <v>66.97</v>
      </c>
      <c r="T42" t="n">
        <v>12256.76</v>
      </c>
      <c r="U42" t="n">
        <v>0.6899999999999999</v>
      </c>
      <c r="V42" t="n">
        <v>0.84</v>
      </c>
      <c r="W42" t="n">
        <v>5.34</v>
      </c>
      <c r="X42" t="n">
        <v>0.74</v>
      </c>
      <c r="Y42" t="n">
        <v>1</v>
      </c>
      <c r="Z42" t="n">
        <v>10</v>
      </c>
      <c r="AA42" t="n">
        <v>469.2006121173018</v>
      </c>
      <c r="AB42" t="n">
        <v>667.6388870370926</v>
      </c>
      <c r="AC42" t="n">
        <v>605.098286044136</v>
      </c>
      <c r="AD42" t="n">
        <v>469200.6121173018</v>
      </c>
      <c r="AE42" t="n">
        <v>667638.8870370926</v>
      </c>
      <c r="AF42" t="n">
        <v>4.124718237800911e-06</v>
      </c>
      <c r="AG42" t="n">
        <v>1.21375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3.443</v>
      </c>
      <c r="E43" t="n">
        <v>29.04</v>
      </c>
      <c r="F43" t="n">
        <v>24.88</v>
      </c>
      <c r="G43" t="n">
        <v>57.41</v>
      </c>
      <c r="H43" t="n">
        <v>0.71</v>
      </c>
      <c r="I43" t="n">
        <v>26</v>
      </c>
      <c r="J43" t="n">
        <v>283.06</v>
      </c>
      <c r="K43" t="n">
        <v>59.89</v>
      </c>
      <c r="L43" t="n">
        <v>11.25</v>
      </c>
      <c r="M43" t="n">
        <v>24</v>
      </c>
      <c r="N43" t="n">
        <v>76.93000000000001</v>
      </c>
      <c r="O43" t="n">
        <v>35145.53</v>
      </c>
      <c r="P43" t="n">
        <v>387.24</v>
      </c>
      <c r="Q43" t="n">
        <v>1397.3</v>
      </c>
      <c r="R43" t="n">
        <v>95.81999999999999</v>
      </c>
      <c r="S43" t="n">
        <v>66.97</v>
      </c>
      <c r="T43" t="n">
        <v>11781.73</v>
      </c>
      <c r="U43" t="n">
        <v>0.7</v>
      </c>
      <c r="V43" t="n">
        <v>0.85</v>
      </c>
      <c r="W43" t="n">
        <v>5.33</v>
      </c>
      <c r="X43" t="n">
        <v>0.71</v>
      </c>
      <c r="Y43" t="n">
        <v>1</v>
      </c>
      <c r="Z43" t="n">
        <v>10</v>
      </c>
      <c r="AA43" t="n">
        <v>466.3657878703456</v>
      </c>
      <c r="AB43" t="n">
        <v>663.6051350420921</v>
      </c>
      <c r="AC43" t="n">
        <v>601.4423929170387</v>
      </c>
      <c r="AD43" t="n">
        <v>466365.7878703456</v>
      </c>
      <c r="AE43" t="n">
        <v>663605.1350420921</v>
      </c>
      <c r="AF43" t="n">
        <v>4.136612651174895e-06</v>
      </c>
      <c r="AG43" t="n">
        <v>1.21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3.4422</v>
      </c>
      <c r="E44" t="n">
        <v>29.05</v>
      </c>
      <c r="F44" t="n">
        <v>24.88</v>
      </c>
      <c r="G44" t="n">
        <v>57.42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386.55</v>
      </c>
      <c r="Q44" t="n">
        <v>1397.5</v>
      </c>
      <c r="R44" t="n">
        <v>95.79000000000001</v>
      </c>
      <c r="S44" t="n">
        <v>66.97</v>
      </c>
      <c r="T44" t="n">
        <v>11764.63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465.9398580025534</v>
      </c>
      <c r="AB44" t="n">
        <v>662.9990673270365</v>
      </c>
      <c r="AC44" t="n">
        <v>600.8930981669466</v>
      </c>
      <c r="AD44" t="n">
        <v>465939.8580025533</v>
      </c>
      <c r="AE44" t="n">
        <v>662999.0673270365</v>
      </c>
      <c r="AF44" t="n">
        <v>4.135651486457807e-06</v>
      </c>
      <c r="AG44" t="n">
        <v>1.210416666666667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3.4524</v>
      </c>
      <c r="E45" t="n">
        <v>28.97</v>
      </c>
      <c r="F45" t="n">
        <v>24.85</v>
      </c>
      <c r="G45" t="n">
        <v>59.64</v>
      </c>
      <c r="H45" t="n">
        <v>0.74</v>
      </c>
      <c r="I45" t="n">
        <v>25</v>
      </c>
      <c r="J45" t="n">
        <v>284.06</v>
      </c>
      <c r="K45" t="n">
        <v>59.89</v>
      </c>
      <c r="L45" t="n">
        <v>11.75</v>
      </c>
      <c r="M45" t="n">
        <v>23</v>
      </c>
      <c r="N45" t="n">
        <v>77.42</v>
      </c>
      <c r="O45" t="n">
        <v>35268.32</v>
      </c>
      <c r="P45" t="n">
        <v>385.59</v>
      </c>
      <c r="Q45" t="n">
        <v>1397.21</v>
      </c>
      <c r="R45" t="n">
        <v>94.67</v>
      </c>
      <c r="S45" t="n">
        <v>66.97</v>
      </c>
      <c r="T45" t="n">
        <v>11212.25</v>
      </c>
      <c r="U45" t="n">
        <v>0.71</v>
      </c>
      <c r="V45" t="n">
        <v>0.85</v>
      </c>
      <c r="W45" t="n">
        <v>5.34</v>
      </c>
      <c r="X45" t="n">
        <v>0.68</v>
      </c>
      <c r="Y45" t="n">
        <v>1</v>
      </c>
      <c r="Z45" t="n">
        <v>10</v>
      </c>
      <c r="AA45" t="n">
        <v>463.6439944503235</v>
      </c>
      <c r="AB45" t="n">
        <v>659.7322178234033</v>
      </c>
      <c r="AC45" t="n">
        <v>597.9322684822268</v>
      </c>
      <c r="AD45" t="n">
        <v>463643.9944503235</v>
      </c>
      <c r="AE45" t="n">
        <v>659732.2178234033</v>
      </c>
      <c r="AF45" t="n">
        <v>4.1479063366007e-06</v>
      </c>
      <c r="AG45" t="n">
        <v>1.207083333333333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3.4613</v>
      </c>
      <c r="E46" t="n">
        <v>28.89</v>
      </c>
      <c r="F46" t="n">
        <v>24.82</v>
      </c>
      <c r="G46" t="n">
        <v>62.06</v>
      </c>
      <c r="H46" t="n">
        <v>0.75</v>
      </c>
      <c r="I46" t="n">
        <v>24</v>
      </c>
      <c r="J46" t="n">
        <v>284.56</v>
      </c>
      <c r="K46" t="n">
        <v>59.89</v>
      </c>
      <c r="L46" t="n">
        <v>12</v>
      </c>
      <c r="M46" t="n">
        <v>22</v>
      </c>
      <c r="N46" t="n">
        <v>77.67</v>
      </c>
      <c r="O46" t="n">
        <v>35329.87</v>
      </c>
      <c r="P46" t="n">
        <v>383.94</v>
      </c>
      <c r="Q46" t="n">
        <v>1397.21</v>
      </c>
      <c r="R46" t="n">
        <v>94.09</v>
      </c>
      <c r="S46" t="n">
        <v>66.97</v>
      </c>
      <c r="T46" t="n">
        <v>10927.95</v>
      </c>
      <c r="U46" t="n">
        <v>0.71</v>
      </c>
      <c r="V46" t="n">
        <v>0.85</v>
      </c>
      <c r="W46" t="n">
        <v>5.33</v>
      </c>
      <c r="X46" t="n">
        <v>0.66</v>
      </c>
      <c r="Y46" t="n">
        <v>1</v>
      </c>
      <c r="Z46" t="n">
        <v>10</v>
      </c>
      <c r="AA46" t="n">
        <v>460.9970796011345</v>
      </c>
      <c r="AB46" t="n">
        <v>655.9658474514212</v>
      </c>
      <c r="AC46" t="n">
        <v>594.5187101935421</v>
      </c>
      <c r="AD46" t="n">
        <v>460997.0796011345</v>
      </c>
      <c r="AE46" t="n">
        <v>655965.8474514212</v>
      </c>
      <c r="AF46" t="n">
        <v>4.158599294078323e-06</v>
      </c>
      <c r="AG46" t="n">
        <v>1.20375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3.461</v>
      </c>
      <c r="E47" t="n">
        <v>28.89</v>
      </c>
      <c r="F47" t="n">
        <v>24.83</v>
      </c>
      <c r="G47" t="n">
        <v>62.07</v>
      </c>
      <c r="H47" t="n">
        <v>0.77</v>
      </c>
      <c r="I47" t="n">
        <v>24</v>
      </c>
      <c r="J47" t="n">
        <v>285.06</v>
      </c>
      <c r="K47" t="n">
        <v>59.89</v>
      </c>
      <c r="L47" t="n">
        <v>12.25</v>
      </c>
      <c r="M47" t="n">
        <v>22</v>
      </c>
      <c r="N47" t="n">
        <v>77.92</v>
      </c>
      <c r="O47" t="n">
        <v>35391.51</v>
      </c>
      <c r="P47" t="n">
        <v>383.55</v>
      </c>
      <c r="Q47" t="n">
        <v>1397.18</v>
      </c>
      <c r="R47" t="n">
        <v>94.05</v>
      </c>
      <c r="S47" t="n">
        <v>66.97</v>
      </c>
      <c r="T47" t="n">
        <v>10907.09</v>
      </c>
      <c r="U47" t="n">
        <v>0.71</v>
      </c>
      <c r="V47" t="n">
        <v>0.85</v>
      </c>
      <c r="W47" t="n">
        <v>5.34</v>
      </c>
      <c r="X47" t="n">
        <v>0.66</v>
      </c>
      <c r="Y47" t="n">
        <v>1</v>
      </c>
      <c r="Z47" t="n">
        <v>10</v>
      </c>
      <c r="AA47" t="n">
        <v>460.7956636747883</v>
      </c>
      <c r="AB47" t="n">
        <v>655.6792470049926</v>
      </c>
      <c r="AC47" t="n">
        <v>594.2589568414223</v>
      </c>
      <c r="AD47" t="n">
        <v>460795.6636747883</v>
      </c>
      <c r="AE47" t="n">
        <v>655679.2470049926</v>
      </c>
      <c r="AF47" t="n">
        <v>4.158238857309414e-06</v>
      </c>
      <c r="AG47" t="n">
        <v>1.20375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3.47</v>
      </c>
      <c r="E48" t="n">
        <v>28.82</v>
      </c>
      <c r="F48" t="n">
        <v>24.8</v>
      </c>
      <c r="G48" t="n">
        <v>64.7</v>
      </c>
      <c r="H48" t="n">
        <v>0.78</v>
      </c>
      <c r="I48" t="n">
        <v>23</v>
      </c>
      <c r="J48" t="n">
        <v>285.56</v>
      </c>
      <c r="K48" t="n">
        <v>59.89</v>
      </c>
      <c r="L48" t="n">
        <v>12.5</v>
      </c>
      <c r="M48" t="n">
        <v>21</v>
      </c>
      <c r="N48" t="n">
        <v>78.17</v>
      </c>
      <c r="O48" t="n">
        <v>35453.26</v>
      </c>
      <c r="P48" t="n">
        <v>382</v>
      </c>
      <c r="Q48" t="n">
        <v>1397.23</v>
      </c>
      <c r="R48" t="n">
        <v>93.23</v>
      </c>
      <c r="S48" t="n">
        <v>66.97</v>
      </c>
      <c r="T48" t="n">
        <v>10502.29</v>
      </c>
      <c r="U48" t="n">
        <v>0.72</v>
      </c>
      <c r="V48" t="n">
        <v>0.85</v>
      </c>
      <c r="W48" t="n">
        <v>5.33</v>
      </c>
      <c r="X48" t="n">
        <v>0.64</v>
      </c>
      <c r="Y48" t="n">
        <v>1</v>
      </c>
      <c r="Z48" t="n">
        <v>10</v>
      </c>
      <c r="AA48" t="n">
        <v>458.230937526122</v>
      </c>
      <c r="AB48" t="n">
        <v>652.0298252710278</v>
      </c>
      <c r="AC48" t="n">
        <v>590.9513921097238</v>
      </c>
      <c r="AD48" t="n">
        <v>458230.937526122</v>
      </c>
      <c r="AE48" t="n">
        <v>652029.8252710277</v>
      </c>
      <c r="AF48" t="n">
        <v>4.169051960376675e-06</v>
      </c>
      <c r="AG48" t="n">
        <v>1.200833333333333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3.4698</v>
      </c>
      <c r="E49" t="n">
        <v>28.82</v>
      </c>
      <c r="F49" t="n">
        <v>24.8</v>
      </c>
      <c r="G49" t="n">
        <v>64.70999999999999</v>
      </c>
      <c r="H49" t="n">
        <v>0.79</v>
      </c>
      <c r="I49" t="n">
        <v>23</v>
      </c>
      <c r="J49" t="n">
        <v>286.06</v>
      </c>
      <c r="K49" t="n">
        <v>59.89</v>
      </c>
      <c r="L49" t="n">
        <v>12.75</v>
      </c>
      <c r="M49" t="n">
        <v>21</v>
      </c>
      <c r="N49" t="n">
        <v>78.42</v>
      </c>
      <c r="O49" t="n">
        <v>35515.1</v>
      </c>
      <c r="P49" t="n">
        <v>381.65</v>
      </c>
      <c r="Q49" t="n">
        <v>1397.21</v>
      </c>
      <c r="R49" t="n">
        <v>93.51000000000001</v>
      </c>
      <c r="S49" t="n">
        <v>66.97</v>
      </c>
      <c r="T49" t="n">
        <v>10642.34</v>
      </c>
      <c r="U49" t="n">
        <v>0.72</v>
      </c>
      <c r="V49" t="n">
        <v>0.85</v>
      </c>
      <c r="W49" t="n">
        <v>5.33</v>
      </c>
      <c r="X49" t="n">
        <v>0.64</v>
      </c>
      <c r="Y49" t="n">
        <v>1</v>
      </c>
      <c r="Z49" t="n">
        <v>10</v>
      </c>
      <c r="AA49" t="n">
        <v>457.9871250873587</v>
      </c>
      <c r="AB49" t="n">
        <v>651.682897622048</v>
      </c>
      <c r="AC49" t="n">
        <v>590.6369626631249</v>
      </c>
      <c r="AD49" t="n">
        <v>457987.1250873586</v>
      </c>
      <c r="AE49" t="n">
        <v>651682.897622048</v>
      </c>
      <c r="AF49" t="n">
        <v>4.168811669197402e-06</v>
      </c>
      <c r="AG49" t="n">
        <v>1.200833333333333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3.4814</v>
      </c>
      <c r="E50" t="n">
        <v>28.72</v>
      </c>
      <c r="F50" t="n">
        <v>24.76</v>
      </c>
      <c r="G50" t="n">
        <v>67.52</v>
      </c>
      <c r="H50" t="n">
        <v>0.8100000000000001</v>
      </c>
      <c r="I50" t="n">
        <v>22</v>
      </c>
      <c r="J50" t="n">
        <v>286.56</v>
      </c>
      <c r="K50" t="n">
        <v>59.89</v>
      </c>
      <c r="L50" t="n">
        <v>13</v>
      </c>
      <c r="M50" t="n">
        <v>20</v>
      </c>
      <c r="N50" t="n">
        <v>78.68000000000001</v>
      </c>
      <c r="O50" t="n">
        <v>35577.18</v>
      </c>
      <c r="P50" t="n">
        <v>379.98</v>
      </c>
      <c r="Q50" t="n">
        <v>1397.19</v>
      </c>
      <c r="R50" t="n">
        <v>91.92</v>
      </c>
      <c r="S50" t="n">
        <v>66.97</v>
      </c>
      <c r="T50" t="n">
        <v>9851.91</v>
      </c>
      <c r="U50" t="n">
        <v>0.73</v>
      </c>
      <c r="V50" t="n">
        <v>0.85</v>
      </c>
      <c r="W50" t="n">
        <v>5.33</v>
      </c>
      <c r="X50" t="n">
        <v>0.59</v>
      </c>
      <c r="Y50" t="n">
        <v>1</v>
      </c>
      <c r="Z50" t="n">
        <v>10</v>
      </c>
      <c r="AA50" t="n">
        <v>454.9406232351529</v>
      </c>
      <c r="AB50" t="n">
        <v>647.3479435460404</v>
      </c>
      <c r="AC50" t="n">
        <v>586.7080823471308</v>
      </c>
      <c r="AD50" t="n">
        <v>454940.6232351529</v>
      </c>
      <c r="AE50" t="n">
        <v>647347.9435460403</v>
      </c>
      <c r="AF50" t="n">
        <v>4.182748557595202e-06</v>
      </c>
      <c r="AG50" t="n">
        <v>1.196666666666667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3.4809</v>
      </c>
      <c r="E51" t="n">
        <v>28.73</v>
      </c>
      <c r="F51" t="n">
        <v>24.76</v>
      </c>
      <c r="G51" t="n">
        <v>67.54000000000001</v>
      </c>
      <c r="H51" t="n">
        <v>0.82</v>
      </c>
      <c r="I51" t="n">
        <v>22</v>
      </c>
      <c r="J51" t="n">
        <v>287.07</v>
      </c>
      <c r="K51" t="n">
        <v>59.89</v>
      </c>
      <c r="L51" t="n">
        <v>13.25</v>
      </c>
      <c r="M51" t="n">
        <v>20</v>
      </c>
      <c r="N51" t="n">
        <v>78.93000000000001</v>
      </c>
      <c r="O51" t="n">
        <v>35639.23</v>
      </c>
      <c r="P51" t="n">
        <v>379.31</v>
      </c>
      <c r="Q51" t="n">
        <v>1397.2</v>
      </c>
      <c r="R51" t="n">
        <v>92.08</v>
      </c>
      <c r="S51" t="n">
        <v>66.97</v>
      </c>
      <c r="T51" t="n">
        <v>9932.440000000001</v>
      </c>
      <c r="U51" t="n">
        <v>0.73</v>
      </c>
      <c r="V51" t="n">
        <v>0.85</v>
      </c>
      <c r="W51" t="n">
        <v>5.33</v>
      </c>
      <c r="X51" t="n">
        <v>0.6</v>
      </c>
      <c r="Y51" t="n">
        <v>1</v>
      </c>
      <c r="Z51" t="n">
        <v>10</v>
      </c>
      <c r="AA51" t="n">
        <v>454.4942041317079</v>
      </c>
      <c r="AB51" t="n">
        <v>646.7127211152106</v>
      </c>
      <c r="AC51" t="n">
        <v>586.1323639286641</v>
      </c>
      <c r="AD51" t="n">
        <v>454494.2041317079</v>
      </c>
      <c r="AE51" t="n">
        <v>646712.7211152106</v>
      </c>
      <c r="AF51" t="n">
        <v>4.182147829647021e-06</v>
      </c>
      <c r="AG51" t="n">
        <v>1.197083333333333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3.4907</v>
      </c>
      <c r="E52" t="n">
        <v>28.65</v>
      </c>
      <c r="F52" t="n">
        <v>24.73</v>
      </c>
      <c r="G52" t="n">
        <v>70.66</v>
      </c>
      <c r="H52" t="n">
        <v>0.84</v>
      </c>
      <c r="I52" t="n">
        <v>21</v>
      </c>
      <c r="J52" t="n">
        <v>287.57</v>
      </c>
      <c r="K52" t="n">
        <v>59.89</v>
      </c>
      <c r="L52" t="n">
        <v>13.5</v>
      </c>
      <c r="M52" t="n">
        <v>19</v>
      </c>
      <c r="N52" t="n">
        <v>79.18000000000001</v>
      </c>
      <c r="O52" t="n">
        <v>35701.38</v>
      </c>
      <c r="P52" t="n">
        <v>376.72</v>
      </c>
      <c r="Q52" t="n">
        <v>1397.2</v>
      </c>
      <c r="R52" t="n">
        <v>90.93000000000001</v>
      </c>
      <c r="S52" t="n">
        <v>66.97</v>
      </c>
      <c r="T52" t="n">
        <v>9362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451.0594311503063</v>
      </c>
      <c r="AB52" t="n">
        <v>641.8252850136679</v>
      </c>
      <c r="AC52" t="n">
        <v>581.7027549504958</v>
      </c>
      <c r="AD52" t="n">
        <v>451059.4311503063</v>
      </c>
      <c r="AE52" t="n">
        <v>641825.2850136679</v>
      </c>
      <c r="AF52" t="n">
        <v>4.19392209743137e-06</v>
      </c>
      <c r="AG52" t="n">
        <v>1.19375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3.4899</v>
      </c>
      <c r="E53" t="n">
        <v>28.65</v>
      </c>
      <c r="F53" t="n">
        <v>24.74</v>
      </c>
      <c r="G53" t="n">
        <v>70.68000000000001</v>
      </c>
      <c r="H53" t="n">
        <v>0.85</v>
      </c>
      <c r="I53" t="n">
        <v>21</v>
      </c>
      <c r="J53" t="n">
        <v>288.08</v>
      </c>
      <c r="K53" t="n">
        <v>59.89</v>
      </c>
      <c r="L53" t="n">
        <v>13.75</v>
      </c>
      <c r="M53" t="n">
        <v>19</v>
      </c>
      <c r="N53" t="n">
        <v>79.44</v>
      </c>
      <c r="O53" t="n">
        <v>35763.64</v>
      </c>
      <c r="P53" t="n">
        <v>376.84</v>
      </c>
      <c r="Q53" t="n">
        <v>1397.17</v>
      </c>
      <c r="R53" t="n">
        <v>91.25</v>
      </c>
      <c r="S53" t="n">
        <v>66.97</v>
      </c>
      <c r="T53" t="n">
        <v>9519.66</v>
      </c>
      <c r="U53" t="n">
        <v>0.73</v>
      </c>
      <c r="V53" t="n">
        <v>0.85</v>
      </c>
      <c r="W53" t="n">
        <v>5.33</v>
      </c>
      <c r="X53" t="n">
        <v>0.57</v>
      </c>
      <c r="Y53" t="n">
        <v>1</v>
      </c>
      <c r="Z53" t="n">
        <v>10</v>
      </c>
      <c r="AA53" t="n">
        <v>451.3118375529126</v>
      </c>
      <c r="AB53" t="n">
        <v>642.1844412580652</v>
      </c>
      <c r="AC53" t="n">
        <v>582.0282674874773</v>
      </c>
      <c r="AD53" t="n">
        <v>451311.8375529125</v>
      </c>
      <c r="AE53" t="n">
        <v>642184.4412580653</v>
      </c>
      <c r="AF53" t="n">
        <v>4.192960932714281e-06</v>
      </c>
      <c r="AG53" t="n">
        <v>1.19375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3.492</v>
      </c>
      <c r="E54" t="n">
        <v>28.64</v>
      </c>
      <c r="F54" t="n">
        <v>24.72</v>
      </c>
      <c r="G54" t="n">
        <v>70.64</v>
      </c>
      <c r="H54" t="n">
        <v>0.86</v>
      </c>
      <c r="I54" t="n">
        <v>21</v>
      </c>
      <c r="J54" t="n">
        <v>288.58</v>
      </c>
      <c r="K54" t="n">
        <v>59.89</v>
      </c>
      <c r="L54" t="n">
        <v>14</v>
      </c>
      <c r="M54" t="n">
        <v>19</v>
      </c>
      <c r="N54" t="n">
        <v>79.69</v>
      </c>
      <c r="O54" t="n">
        <v>35826</v>
      </c>
      <c r="P54" t="n">
        <v>375.54</v>
      </c>
      <c r="Q54" t="n">
        <v>1397.29</v>
      </c>
      <c r="R54" t="n">
        <v>90.63</v>
      </c>
      <c r="S54" t="n">
        <v>66.97</v>
      </c>
      <c r="T54" t="n">
        <v>9210.719999999999</v>
      </c>
      <c r="U54" t="n">
        <v>0.74</v>
      </c>
      <c r="V54" t="n">
        <v>0.85</v>
      </c>
      <c r="W54" t="n">
        <v>5.33</v>
      </c>
      <c r="X54" t="n">
        <v>0.5600000000000001</v>
      </c>
      <c r="Y54" t="n">
        <v>1</v>
      </c>
      <c r="Z54" t="n">
        <v>10</v>
      </c>
      <c r="AA54" t="n">
        <v>449.9294207655794</v>
      </c>
      <c r="AB54" t="n">
        <v>640.2173611188408</v>
      </c>
      <c r="AC54" t="n">
        <v>580.2454521904907</v>
      </c>
      <c r="AD54" t="n">
        <v>449929.4207655794</v>
      </c>
      <c r="AE54" t="n">
        <v>640217.3611188409</v>
      </c>
      <c r="AF54" t="n">
        <v>4.195483990096641e-06</v>
      </c>
      <c r="AG54" t="n">
        <v>1.193333333333333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3.5007</v>
      </c>
      <c r="E55" t="n">
        <v>28.57</v>
      </c>
      <c r="F55" t="n">
        <v>24.7</v>
      </c>
      <c r="G55" t="n">
        <v>74.09999999999999</v>
      </c>
      <c r="H55" t="n">
        <v>0.88</v>
      </c>
      <c r="I55" t="n">
        <v>20</v>
      </c>
      <c r="J55" t="n">
        <v>289.09</v>
      </c>
      <c r="K55" t="n">
        <v>59.89</v>
      </c>
      <c r="L55" t="n">
        <v>14.25</v>
      </c>
      <c r="M55" t="n">
        <v>18</v>
      </c>
      <c r="N55" t="n">
        <v>79.95</v>
      </c>
      <c r="O55" t="n">
        <v>35888.47</v>
      </c>
      <c r="P55" t="n">
        <v>374.81</v>
      </c>
      <c r="Q55" t="n">
        <v>1397.22</v>
      </c>
      <c r="R55" t="n">
        <v>89.89</v>
      </c>
      <c r="S55" t="n">
        <v>66.97</v>
      </c>
      <c r="T55" t="n">
        <v>8845.82</v>
      </c>
      <c r="U55" t="n">
        <v>0.75</v>
      </c>
      <c r="V55" t="n">
        <v>0.85</v>
      </c>
      <c r="W55" t="n">
        <v>5.33</v>
      </c>
      <c r="X55" t="n">
        <v>0.54</v>
      </c>
      <c r="Y55" t="n">
        <v>1</v>
      </c>
      <c r="Z55" t="n">
        <v>10</v>
      </c>
      <c r="AA55" t="n">
        <v>448.1377481332582</v>
      </c>
      <c r="AB55" t="n">
        <v>637.6679392057292</v>
      </c>
      <c r="AC55" t="n">
        <v>577.9348455736804</v>
      </c>
      <c r="AD55" t="n">
        <v>448137.7481332582</v>
      </c>
      <c r="AE55" t="n">
        <v>637667.9392057292</v>
      </c>
      <c r="AF55" t="n">
        <v>4.205936656394992e-06</v>
      </c>
      <c r="AG55" t="n">
        <v>1.190416666666667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3.5001</v>
      </c>
      <c r="E56" t="n">
        <v>28.57</v>
      </c>
      <c r="F56" t="n">
        <v>24.71</v>
      </c>
      <c r="G56" t="n">
        <v>74.12</v>
      </c>
      <c r="H56" t="n">
        <v>0.89</v>
      </c>
      <c r="I56" t="n">
        <v>20</v>
      </c>
      <c r="J56" t="n">
        <v>289.6</v>
      </c>
      <c r="K56" t="n">
        <v>59.89</v>
      </c>
      <c r="L56" t="n">
        <v>14.5</v>
      </c>
      <c r="M56" t="n">
        <v>18</v>
      </c>
      <c r="N56" t="n">
        <v>80.20999999999999</v>
      </c>
      <c r="O56" t="n">
        <v>35951.04</v>
      </c>
      <c r="P56" t="n">
        <v>374.22</v>
      </c>
      <c r="Q56" t="n">
        <v>1397.22</v>
      </c>
      <c r="R56" t="n">
        <v>90.09</v>
      </c>
      <c r="S56" t="n">
        <v>66.97</v>
      </c>
      <c r="T56" t="n">
        <v>8945.91</v>
      </c>
      <c r="U56" t="n">
        <v>0.74</v>
      </c>
      <c r="V56" t="n">
        <v>0.85</v>
      </c>
      <c r="W56" t="n">
        <v>5.33</v>
      </c>
      <c r="X56" t="n">
        <v>0.54</v>
      </c>
      <c r="Y56" t="n">
        <v>1</v>
      </c>
      <c r="Z56" t="n">
        <v>10</v>
      </c>
      <c r="AA56" t="n">
        <v>447.822103709991</v>
      </c>
      <c r="AB56" t="n">
        <v>637.2187997843236</v>
      </c>
      <c r="AC56" t="n">
        <v>577.5277789702153</v>
      </c>
      <c r="AD56" t="n">
        <v>447822.103709991</v>
      </c>
      <c r="AE56" t="n">
        <v>637218.7997843235</v>
      </c>
      <c r="AF56" t="n">
        <v>4.205215782857174e-06</v>
      </c>
      <c r="AG56" t="n">
        <v>1.190416666666667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3.5096</v>
      </c>
      <c r="E57" t="n">
        <v>28.49</v>
      </c>
      <c r="F57" t="n">
        <v>24.68</v>
      </c>
      <c r="G57" t="n">
        <v>77.94</v>
      </c>
      <c r="H57" t="n">
        <v>0.91</v>
      </c>
      <c r="I57" t="n">
        <v>19</v>
      </c>
      <c r="J57" t="n">
        <v>290.1</v>
      </c>
      <c r="K57" t="n">
        <v>59.89</v>
      </c>
      <c r="L57" t="n">
        <v>14.75</v>
      </c>
      <c r="M57" t="n">
        <v>17</v>
      </c>
      <c r="N57" t="n">
        <v>80.47</v>
      </c>
      <c r="O57" t="n">
        <v>36013.72</v>
      </c>
      <c r="P57" t="n">
        <v>370.72</v>
      </c>
      <c r="Q57" t="n">
        <v>1397.21</v>
      </c>
      <c r="R57" t="n">
        <v>89.29000000000001</v>
      </c>
      <c r="S57" t="n">
        <v>66.97</v>
      </c>
      <c r="T57" t="n">
        <v>8551.110000000001</v>
      </c>
      <c r="U57" t="n">
        <v>0.75</v>
      </c>
      <c r="V57" t="n">
        <v>0.85</v>
      </c>
      <c r="W57" t="n">
        <v>5.33</v>
      </c>
      <c r="X57" t="n">
        <v>0.51</v>
      </c>
      <c r="Y57" t="n">
        <v>1</v>
      </c>
      <c r="Z57" t="n">
        <v>10</v>
      </c>
      <c r="AA57" t="n">
        <v>443.7686135667108</v>
      </c>
      <c r="AB57" t="n">
        <v>631.450973447392</v>
      </c>
      <c r="AC57" t="n">
        <v>572.300249689878</v>
      </c>
      <c r="AD57" t="n">
        <v>443768.6135667108</v>
      </c>
      <c r="AE57" t="n">
        <v>631450.973447392</v>
      </c>
      <c r="AF57" t="n">
        <v>4.216629613872615e-06</v>
      </c>
      <c r="AG57" t="n">
        <v>1.187083333333333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3.5094</v>
      </c>
      <c r="E58" t="n">
        <v>28.49</v>
      </c>
      <c r="F58" t="n">
        <v>24.68</v>
      </c>
      <c r="G58" t="n">
        <v>77.94</v>
      </c>
      <c r="H58" t="n">
        <v>0.92</v>
      </c>
      <c r="I58" t="n">
        <v>19</v>
      </c>
      <c r="J58" t="n">
        <v>290.61</v>
      </c>
      <c r="K58" t="n">
        <v>59.89</v>
      </c>
      <c r="L58" t="n">
        <v>15</v>
      </c>
      <c r="M58" t="n">
        <v>17</v>
      </c>
      <c r="N58" t="n">
        <v>80.73</v>
      </c>
      <c r="O58" t="n">
        <v>36076.5</v>
      </c>
      <c r="P58" t="n">
        <v>372.01</v>
      </c>
      <c r="Q58" t="n">
        <v>1397.17</v>
      </c>
      <c r="R58" t="n">
        <v>89.44</v>
      </c>
      <c r="S58" t="n">
        <v>66.97</v>
      </c>
      <c r="T58" t="n">
        <v>8626.52</v>
      </c>
      <c r="U58" t="n">
        <v>0.75</v>
      </c>
      <c r="V58" t="n">
        <v>0.85</v>
      </c>
      <c r="W58" t="n">
        <v>5.32</v>
      </c>
      <c r="X58" t="n">
        <v>0.52</v>
      </c>
      <c r="Y58" t="n">
        <v>1</v>
      </c>
      <c r="Z58" t="n">
        <v>10</v>
      </c>
      <c r="AA58" t="n">
        <v>444.774968144812</v>
      </c>
      <c r="AB58" t="n">
        <v>632.8829439801159</v>
      </c>
      <c r="AC58" t="n">
        <v>573.5980813947724</v>
      </c>
      <c r="AD58" t="n">
        <v>444774.968144812</v>
      </c>
      <c r="AE58" t="n">
        <v>632882.9439801159</v>
      </c>
      <c r="AF58" t="n">
        <v>4.216389322693342e-06</v>
      </c>
      <c r="AG58" t="n">
        <v>1.187083333333333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3.5084</v>
      </c>
      <c r="E59" t="n">
        <v>28.5</v>
      </c>
      <c r="F59" t="n">
        <v>24.69</v>
      </c>
      <c r="G59" t="n">
        <v>77.97</v>
      </c>
      <c r="H59" t="n">
        <v>0.93</v>
      </c>
      <c r="I59" t="n">
        <v>19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371.11</v>
      </c>
      <c r="Q59" t="n">
        <v>1397.18</v>
      </c>
      <c r="R59" t="n">
        <v>89.56</v>
      </c>
      <c r="S59" t="n">
        <v>66.97</v>
      </c>
      <c r="T59" t="n">
        <v>8686.76</v>
      </c>
      <c r="U59" t="n">
        <v>0.75</v>
      </c>
      <c r="V59" t="n">
        <v>0.85</v>
      </c>
      <c r="W59" t="n">
        <v>5.33</v>
      </c>
      <c r="X59" t="n">
        <v>0.52</v>
      </c>
      <c r="Y59" t="n">
        <v>1</v>
      </c>
      <c r="Z59" t="n">
        <v>10</v>
      </c>
      <c r="AA59" t="n">
        <v>444.2769719477618</v>
      </c>
      <c r="AB59" t="n">
        <v>632.1743310368231</v>
      </c>
      <c r="AC59" t="n">
        <v>572.9558472682402</v>
      </c>
      <c r="AD59" t="n">
        <v>444276.9719477618</v>
      </c>
      <c r="AE59" t="n">
        <v>632174.3310368231</v>
      </c>
      <c r="AF59" t="n">
        <v>4.215187866796981e-06</v>
      </c>
      <c r="AG59" t="n">
        <v>1.1875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3.5196</v>
      </c>
      <c r="E60" t="n">
        <v>28.41</v>
      </c>
      <c r="F60" t="n">
        <v>24.65</v>
      </c>
      <c r="G60" t="n">
        <v>82.16</v>
      </c>
      <c r="H60" t="n">
        <v>0.95</v>
      </c>
      <c r="I60" t="n">
        <v>18</v>
      </c>
      <c r="J60" t="n">
        <v>291.63</v>
      </c>
      <c r="K60" t="n">
        <v>59.89</v>
      </c>
      <c r="L60" t="n">
        <v>15.5</v>
      </c>
      <c r="M60" t="n">
        <v>16</v>
      </c>
      <c r="N60" t="n">
        <v>81.25</v>
      </c>
      <c r="O60" t="n">
        <v>36202.38</v>
      </c>
      <c r="P60" t="n">
        <v>367.58</v>
      </c>
      <c r="Q60" t="n">
        <v>1397.19</v>
      </c>
      <c r="R60" t="n">
        <v>88.45999999999999</v>
      </c>
      <c r="S60" t="n">
        <v>66.97</v>
      </c>
      <c r="T60" t="n">
        <v>8144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439.9494911387352</v>
      </c>
      <c r="AB60" t="n">
        <v>626.0166355939841</v>
      </c>
      <c r="AC60" t="n">
        <v>567.3749695950114</v>
      </c>
      <c r="AD60" t="n">
        <v>439949.4911387352</v>
      </c>
      <c r="AE60" t="n">
        <v>626016.6355939842</v>
      </c>
      <c r="AF60" t="n">
        <v>4.228644172836237e-06</v>
      </c>
      <c r="AG60" t="n">
        <v>1.18375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3.517</v>
      </c>
      <c r="E61" t="n">
        <v>28.43</v>
      </c>
      <c r="F61" t="n">
        <v>24.67</v>
      </c>
      <c r="G61" t="n">
        <v>82.23999999999999</v>
      </c>
      <c r="H61" t="n">
        <v>0.96</v>
      </c>
      <c r="I61" t="n">
        <v>18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368.81</v>
      </c>
      <c r="Q61" t="n">
        <v>1397.2</v>
      </c>
      <c r="R61" t="n">
        <v>89</v>
      </c>
      <c r="S61" t="n">
        <v>66.97</v>
      </c>
      <c r="T61" t="n">
        <v>8413.639999999999</v>
      </c>
      <c r="U61" t="n">
        <v>0.75</v>
      </c>
      <c r="V61" t="n">
        <v>0.85</v>
      </c>
      <c r="W61" t="n">
        <v>5.33</v>
      </c>
      <c r="X61" t="n">
        <v>0.51</v>
      </c>
      <c r="Y61" t="n">
        <v>1</v>
      </c>
      <c r="Z61" t="n">
        <v>10</v>
      </c>
      <c r="AA61" t="n">
        <v>441.3271683608766</v>
      </c>
      <c r="AB61" t="n">
        <v>627.9769716709894</v>
      </c>
      <c r="AC61" t="n">
        <v>569.1516725751673</v>
      </c>
      <c r="AD61" t="n">
        <v>441327.1683608766</v>
      </c>
      <c r="AE61" t="n">
        <v>627976.9716709894</v>
      </c>
      <c r="AF61" t="n">
        <v>4.225520387505695e-06</v>
      </c>
      <c r="AG61" t="n">
        <v>1.184583333333333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3.5192</v>
      </c>
      <c r="E62" t="n">
        <v>28.42</v>
      </c>
      <c r="F62" t="n">
        <v>24.65</v>
      </c>
      <c r="G62" t="n">
        <v>82.17</v>
      </c>
      <c r="H62" t="n">
        <v>0.97</v>
      </c>
      <c r="I62" t="n">
        <v>18</v>
      </c>
      <c r="J62" t="n">
        <v>292.66</v>
      </c>
      <c r="K62" t="n">
        <v>59.89</v>
      </c>
      <c r="L62" t="n">
        <v>16</v>
      </c>
      <c r="M62" t="n">
        <v>16</v>
      </c>
      <c r="N62" t="n">
        <v>81.77</v>
      </c>
      <c r="O62" t="n">
        <v>36328.69</v>
      </c>
      <c r="P62" t="n">
        <v>367.79</v>
      </c>
      <c r="Q62" t="n">
        <v>1397.19</v>
      </c>
      <c r="R62" t="n">
        <v>88.45</v>
      </c>
      <c r="S62" t="n">
        <v>66.97</v>
      </c>
      <c r="T62" t="n">
        <v>8135.69</v>
      </c>
      <c r="U62" t="n">
        <v>0.76</v>
      </c>
      <c r="V62" t="n">
        <v>0.85</v>
      </c>
      <c r="W62" t="n">
        <v>5.32</v>
      </c>
      <c r="X62" t="n">
        <v>0.49</v>
      </c>
      <c r="Y62" t="n">
        <v>1</v>
      </c>
      <c r="Z62" t="n">
        <v>10</v>
      </c>
      <c r="AA62" t="n">
        <v>440.1616694165029</v>
      </c>
      <c r="AB62" t="n">
        <v>626.3185500961475</v>
      </c>
      <c r="AC62" t="n">
        <v>567.6486024695162</v>
      </c>
      <c r="AD62" t="n">
        <v>440161.6694165029</v>
      </c>
      <c r="AE62" t="n">
        <v>626318.5500961476</v>
      </c>
      <c r="AF62" t="n">
        <v>4.228163590477692e-06</v>
      </c>
      <c r="AG62" t="n">
        <v>1.184166666666667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3.5195</v>
      </c>
      <c r="E63" t="n">
        <v>28.41</v>
      </c>
      <c r="F63" t="n">
        <v>24.65</v>
      </c>
      <c r="G63" t="n">
        <v>82.17</v>
      </c>
      <c r="H63" t="n">
        <v>0.99</v>
      </c>
      <c r="I63" t="n">
        <v>18</v>
      </c>
      <c r="J63" t="n">
        <v>293.17</v>
      </c>
      <c r="K63" t="n">
        <v>59.89</v>
      </c>
      <c r="L63" t="n">
        <v>16.25</v>
      </c>
      <c r="M63" t="n">
        <v>16</v>
      </c>
      <c r="N63" t="n">
        <v>82.03</v>
      </c>
      <c r="O63" t="n">
        <v>36392.01</v>
      </c>
      <c r="P63" t="n">
        <v>366.02</v>
      </c>
      <c r="Q63" t="n">
        <v>1397.26</v>
      </c>
      <c r="R63" t="n">
        <v>88.43000000000001</v>
      </c>
      <c r="S63" t="n">
        <v>66.97</v>
      </c>
      <c r="T63" t="n">
        <v>8128.38</v>
      </c>
      <c r="U63" t="n">
        <v>0.76</v>
      </c>
      <c r="V63" t="n">
        <v>0.85</v>
      </c>
      <c r="W63" t="n">
        <v>5.32</v>
      </c>
      <c r="X63" t="n">
        <v>0.48</v>
      </c>
      <c r="Y63" t="n">
        <v>1</v>
      </c>
      <c r="Z63" t="n">
        <v>10</v>
      </c>
      <c r="AA63" t="n">
        <v>438.7776700507794</v>
      </c>
      <c r="AB63" t="n">
        <v>624.3492180613455</v>
      </c>
      <c r="AC63" t="n">
        <v>565.8637462215537</v>
      </c>
      <c r="AD63" t="n">
        <v>438777.6700507794</v>
      </c>
      <c r="AE63" t="n">
        <v>624349.2180613455</v>
      </c>
      <c r="AF63" t="n">
        <v>4.2285240272466e-06</v>
      </c>
      <c r="AG63" t="n">
        <v>1.18375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3.5323</v>
      </c>
      <c r="E64" t="n">
        <v>28.31</v>
      </c>
      <c r="F64" t="n">
        <v>24.6</v>
      </c>
      <c r="G64" t="n">
        <v>86.81999999999999</v>
      </c>
      <c r="H64" t="n">
        <v>1</v>
      </c>
      <c r="I64" t="n">
        <v>17</v>
      </c>
      <c r="J64" t="n">
        <v>293.69</v>
      </c>
      <c r="K64" t="n">
        <v>59.89</v>
      </c>
      <c r="L64" t="n">
        <v>16.5</v>
      </c>
      <c r="M64" t="n">
        <v>15</v>
      </c>
      <c r="N64" t="n">
        <v>82.3</v>
      </c>
      <c r="O64" t="n">
        <v>36455.44</v>
      </c>
      <c r="P64" t="n">
        <v>363.62</v>
      </c>
      <c r="Q64" t="n">
        <v>1397.31</v>
      </c>
      <c r="R64" t="n">
        <v>86.61</v>
      </c>
      <c r="S64" t="n">
        <v>66.97</v>
      </c>
      <c r="T64" t="n">
        <v>7223.96</v>
      </c>
      <c r="U64" t="n">
        <v>0.77</v>
      </c>
      <c r="V64" t="n">
        <v>0.86</v>
      </c>
      <c r="W64" t="n">
        <v>5.32</v>
      </c>
      <c r="X64" t="n">
        <v>0.43</v>
      </c>
      <c r="Y64" t="n">
        <v>1</v>
      </c>
      <c r="Z64" t="n">
        <v>10</v>
      </c>
      <c r="AA64" t="n">
        <v>435.0809067430582</v>
      </c>
      <c r="AB64" t="n">
        <v>619.0889884779522</v>
      </c>
      <c r="AC64" t="n">
        <v>561.096264927532</v>
      </c>
      <c r="AD64" t="n">
        <v>435080.9067430582</v>
      </c>
      <c r="AE64" t="n">
        <v>619088.9884779522</v>
      </c>
      <c r="AF64" t="n">
        <v>4.243902662720036e-06</v>
      </c>
      <c r="AG64" t="n">
        <v>1.179583333333333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3.5294</v>
      </c>
      <c r="E65" t="n">
        <v>28.33</v>
      </c>
      <c r="F65" t="n">
        <v>24.62</v>
      </c>
      <c r="G65" t="n">
        <v>86.90000000000001</v>
      </c>
      <c r="H65" t="n">
        <v>1.01</v>
      </c>
      <c r="I65" t="n">
        <v>17</v>
      </c>
      <c r="J65" t="n">
        <v>294.2</v>
      </c>
      <c r="K65" t="n">
        <v>59.89</v>
      </c>
      <c r="L65" t="n">
        <v>16.75</v>
      </c>
      <c r="M65" t="n">
        <v>15</v>
      </c>
      <c r="N65" t="n">
        <v>82.56</v>
      </c>
      <c r="O65" t="n">
        <v>36518.97</v>
      </c>
      <c r="P65" t="n">
        <v>364.56</v>
      </c>
      <c r="Q65" t="n">
        <v>1397.23</v>
      </c>
      <c r="R65" t="n">
        <v>87.34999999999999</v>
      </c>
      <c r="S65" t="n">
        <v>66.97</v>
      </c>
      <c r="T65" t="n">
        <v>7591.39</v>
      </c>
      <c r="U65" t="n">
        <v>0.77</v>
      </c>
      <c r="V65" t="n">
        <v>0.85</v>
      </c>
      <c r="W65" t="n">
        <v>5.32</v>
      </c>
      <c r="X65" t="n">
        <v>0.45</v>
      </c>
      <c r="Y65" t="n">
        <v>1</v>
      </c>
      <c r="Z65" t="n">
        <v>10</v>
      </c>
      <c r="AA65" t="n">
        <v>436.2665765484106</v>
      </c>
      <c r="AB65" t="n">
        <v>620.7761117441953</v>
      </c>
      <c r="AC65" t="n">
        <v>562.6253481139232</v>
      </c>
      <c r="AD65" t="n">
        <v>436266.5765484106</v>
      </c>
      <c r="AE65" t="n">
        <v>620776.1117441953</v>
      </c>
      <c r="AF65" t="n">
        <v>4.240418440620586e-06</v>
      </c>
      <c r="AG65" t="n">
        <v>1.180416666666667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3.5297</v>
      </c>
      <c r="E66" t="n">
        <v>28.33</v>
      </c>
      <c r="F66" t="n">
        <v>24.62</v>
      </c>
      <c r="G66" t="n">
        <v>86.89</v>
      </c>
      <c r="H66" t="n">
        <v>1.03</v>
      </c>
      <c r="I66" t="n">
        <v>17</v>
      </c>
      <c r="J66" t="n">
        <v>294.72</v>
      </c>
      <c r="K66" t="n">
        <v>59.89</v>
      </c>
      <c r="L66" t="n">
        <v>17</v>
      </c>
      <c r="M66" t="n">
        <v>15</v>
      </c>
      <c r="N66" t="n">
        <v>82.83</v>
      </c>
      <c r="O66" t="n">
        <v>36582.62</v>
      </c>
      <c r="P66" t="n">
        <v>362.21</v>
      </c>
      <c r="Q66" t="n">
        <v>1397.24</v>
      </c>
      <c r="R66" t="n">
        <v>87.33</v>
      </c>
      <c r="S66" t="n">
        <v>66.97</v>
      </c>
      <c r="T66" t="n">
        <v>7582.53</v>
      </c>
      <c r="U66" t="n">
        <v>0.77</v>
      </c>
      <c r="V66" t="n">
        <v>0.85</v>
      </c>
      <c r="W66" t="n">
        <v>5.32</v>
      </c>
      <c r="X66" t="n">
        <v>0.45</v>
      </c>
      <c r="Y66" t="n">
        <v>1</v>
      </c>
      <c r="Z66" t="n">
        <v>10</v>
      </c>
      <c r="AA66" t="n">
        <v>434.4523110632467</v>
      </c>
      <c r="AB66" t="n">
        <v>618.1945418186186</v>
      </c>
      <c r="AC66" t="n">
        <v>560.2856049270001</v>
      </c>
      <c r="AD66" t="n">
        <v>434452.3110632467</v>
      </c>
      <c r="AE66" t="n">
        <v>618194.5418186187</v>
      </c>
      <c r="AF66" t="n">
        <v>4.240778877389494e-06</v>
      </c>
      <c r="AG66" t="n">
        <v>1.180416666666667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3.5385</v>
      </c>
      <c r="E67" t="n">
        <v>28.26</v>
      </c>
      <c r="F67" t="n">
        <v>24.6</v>
      </c>
      <c r="G67" t="n">
        <v>92.23999999999999</v>
      </c>
      <c r="H67" t="n">
        <v>1.04</v>
      </c>
      <c r="I67" t="n">
        <v>16</v>
      </c>
      <c r="J67" t="n">
        <v>295.23</v>
      </c>
      <c r="K67" t="n">
        <v>59.89</v>
      </c>
      <c r="L67" t="n">
        <v>17.25</v>
      </c>
      <c r="M67" t="n">
        <v>14</v>
      </c>
      <c r="N67" t="n">
        <v>83.09999999999999</v>
      </c>
      <c r="O67" t="n">
        <v>36646.38</v>
      </c>
      <c r="P67" t="n">
        <v>360.66</v>
      </c>
      <c r="Q67" t="n">
        <v>1397.18</v>
      </c>
      <c r="R67" t="n">
        <v>86.56999999999999</v>
      </c>
      <c r="S67" t="n">
        <v>66.97</v>
      </c>
      <c r="T67" t="n">
        <v>7206.85</v>
      </c>
      <c r="U67" t="n">
        <v>0.77</v>
      </c>
      <c r="V67" t="n">
        <v>0.86</v>
      </c>
      <c r="W67" t="n">
        <v>5.32</v>
      </c>
      <c r="X67" t="n">
        <v>0.43</v>
      </c>
      <c r="Y67" t="n">
        <v>1</v>
      </c>
      <c r="Z67" t="n">
        <v>10</v>
      </c>
      <c r="AA67" t="n">
        <v>432.0862994807316</v>
      </c>
      <c r="AB67" t="n">
        <v>614.8278766888809</v>
      </c>
      <c r="AC67" t="n">
        <v>557.2343097744215</v>
      </c>
      <c r="AD67" t="n">
        <v>432086.2994807315</v>
      </c>
      <c r="AE67" t="n">
        <v>614827.876688881</v>
      </c>
      <c r="AF67" t="n">
        <v>4.251351689277481e-06</v>
      </c>
      <c r="AG67" t="n">
        <v>1.1775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3.5372</v>
      </c>
      <c r="E68" t="n">
        <v>28.27</v>
      </c>
      <c r="F68" t="n">
        <v>24.61</v>
      </c>
      <c r="G68" t="n">
        <v>92.28</v>
      </c>
      <c r="H68" t="n">
        <v>1.05</v>
      </c>
      <c r="I68" t="n">
        <v>16</v>
      </c>
      <c r="J68" t="n">
        <v>295.75</v>
      </c>
      <c r="K68" t="n">
        <v>59.89</v>
      </c>
      <c r="L68" t="n">
        <v>17.5</v>
      </c>
      <c r="M68" t="n">
        <v>14</v>
      </c>
      <c r="N68" t="n">
        <v>83.36</v>
      </c>
      <c r="O68" t="n">
        <v>36710.24</v>
      </c>
      <c r="P68" t="n">
        <v>361.74</v>
      </c>
      <c r="Q68" t="n">
        <v>1397.19</v>
      </c>
      <c r="R68" t="n">
        <v>86.97</v>
      </c>
      <c r="S68" t="n">
        <v>66.97</v>
      </c>
      <c r="T68" t="n">
        <v>7405.63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433.1195008443859</v>
      </c>
      <c r="AB68" t="n">
        <v>616.2980482758328</v>
      </c>
      <c r="AC68" t="n">
        <v>558.5667640767816</v>
      </c>
      <c r="AD68" t="n">
        <v>433119.5008443859</v>
      </c>
      <c r="AE68" t="n">
        <v>616298.0482758328</v>
      </c>
      <c r="AF68" t="n">
        <v>4.24978979661221e-06</v>
      </c>
      <c r="AG68" t="n">
        <v>1.177916666666667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3.5378</v>
      </c>
      <c r="E69" t="n">
        <v>28.27</v>
      </c>
      <c r="F69" t="n">
        <v>24.6</v>
      </c>
      <c r="G69" t="n">
        <v>92.27</v>
      </c>
      <c r="H69" t="n">
        <v>1.07</v>
      </c>
      <c r="I69" t="n">
        <v>16</v>
      </c>
      <c r="J69" t="n">
        <v>296.27</v>
      </c>
      <c r="K69" t="n">
        <v>59.89</v>
      </c>
      <c r="L69" t="n">
        <v>17.75</v>
      </c>
      <c r="M69" t="n">
        <v>14</v>
      </c>
      <c r="N69" t="n">
        <v>83.63</v>
      </c>
      <c r="O69" t="n">
        <v>36774.22</v>
      </c>
      <c r="P69" t="n">
        <v>360.53</v>
      </c>
      <c r="Q69" t="n">
        <v>1397.21</v>
      </c>
      <c r="R69" t="n">
        <v>86.86</v>
      </c>
      <c r="S69" t="n">
        <v>66.97</v>
      </c>
      <c r="T69" t="n">
        <v>7350.39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432.0752939310495</v>
      </c>
      <c r="AB69" t="n">
        <v>614.8122165794284</v>
      </c>
      <c r="AC69" t="n">
        <v>557.2201166146566</v>
      </c>
      <c r="AD69" t="n">
        <v>432075.2939310495</v>
      </c>
      <c r="AE69" t="n">
        <v>614812.2165794284</v>
      </c>
      <c r="AF69" t="n">
        <v>4.250510670150027e-06</v>
      </c>
      <c r="AG69" t="n">
        <v>1.177916666666667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3.5362</v>
      </c>
      <c r="E70" t="n">
        <v>28.28</v>
      </c>
      <c r="F70" t="n">
        <v>24.62</v>
      </c>
      <c r="G70" t="n">
        <v>92.31</v>
      </c>
      <c r="H70" t="n">
        <v>1.08</v>
      </c>
      <c r="I70" t="n">
        <v>16</v>
      </c>
      <c r="J70" t="n">
        <v>296.79</v>
      </c>
      <c r="K70" t="n">
        <v>59.89</v>
      </c>
      <c r="L70" t="n">
        <v>18</v>
      </c>
      <c r="M70" t="n">
        <v>14</v>
      </c>
      <c r="N70" t="n">
        <v>83.90000000000001</v>
      </c>
      <c r="O70" t="n">
        <v>36838.32</v>
      </c>
      <c r="P70" t="n">
        <v>360.37</v>
      </c>
      <c r="Q70" t="n">
        <v>1397.2</v>
      </c>
      <c r="R70" t="n">
        <v>87.25</v>
      </c>
      <c r="S70" t="n">
        <v>66.97</v>
      </c>
      <c r="T70" t="n">
        <v>7547.16</v>
      </c>
      <c r="U70" t="n">
        <v>0.77</v>
      </c>
      <c r="V70" t="n">
        <v>0.85</v>
      </c>
      <c r="W70" t="n">
        <v>5.32</v>
      </c>
      <c r="X70" t="n">
        <v>0.45</v>
      </c>
      <c r="Y70" t="n">
        <v>1</v>
      </c>
      <c r="Z70" t="n">
        <v>10</v>
      </c>
      <c r="AA70" t="n">
        <v>432.2671706915382</v>
      </c>
      <c r="AB70" t="n">
        <v>615.0852434756272</v>
      </c>
      <c r="AC70" t="n">
        <v>557.4675679092733</v>
      </c>
      <c r="AD70" t="n">
        <v>432267.1706915382</v>
      </c>
      <c r="AE70" t="n">
        <v>615085.2434756272</v>
      </c>
      <c r="AF70" t="n">
        <v>4.248588340715849e-06</v>
      </c>
      <c r="AG70" t="n">
        <v>1.178333333333333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3.5399</v>
      </c>
      <c r="E71" t="n">
        <v>28.25</v>
      </c>
      <c r="F71" t="n">
        <v>24.59</v>
      </c>
      <c r="G71" t="n">
        <v>92.2</v>
      </c>
      <c r="H71" t="n">
        <v>1.09</v>
      </c>
      <c r="I71" t="n">
        <v>16</v>
      </c>
      <c r="J71" t="n">
        <v>297.31</v>
      </c>
      <c r="K71" t="n">
        <v>59.89</v>
      </c>
      <c r="L71" t="n">
        <v>18.25</v>
      </c>
      <c r="M71" t="n">
        <v>14</v>
      </c>
      <c r="N71" t="n">
        <v>84.17</v>
      </c>
      <c r="O71" t="n">
        <v>36902.52</v>
      </c>
      <c r="P71" t="n">
        <v>358.57</v>
      </c>
      <c r="Q71" t="n">
        <v>1397.25</v>
      </c>
      <c r="R71" t="n">
        <v>86.31</v>
      </c>
      <c r="S71" t="n">
        <v>66.97</v>
      </c>
      <c r="T71" t="n">
        <v>7075.46</v>
      </c>
      <c r="U71" t="n">
        <v>0.78</v>
      </c>
      <c r="V71" t="n">
        <v>0.86</v>
      </c>
      <c r="W71" t="n">
        <v>5.32</v>
      </c>
      <c r="X71" t="n">
        <v>0.42</v>
      </c>
      <c r="Y71" t="n">
        <v>1</v>
      </c>
      <c r="Z71" t="n">
        <v>10</v>
      </c>
      <c r="AA71" t="n">
        <v>430.2799540945448</v>
      </c>
      <c r="AB71" t="n">
        <v>612.2575764972513</v>
      </c>
      <c r="AC71" t="n">
        <v>554.904780637081</v>
      </c>
      <c r="AD71" t="n">
        <v>430279.9540945448</v>
      </c>
      <c r="AE71" t="n">
        <v>612257.5764972513</v>
      </c>
      <c r="AF71" t="n">
        <v>4.253033727532388e-06</v>
      </c>
      <c r="AG71" t="n">
        <v>1.177083333333333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3.551</v>
      </c>
      <c r="E72" t="n">
        <v>28.16</v>
      </c>
      <c r="F72" t="n">
        <v>24.55</v>
      </c>
      <c r="G72" t="n">
        <v>98.2</v>
      </c>
      <c r="H72" t="n">
        <v>1.11</v>
      </c>
      <c r="I72" t="n">
        <v>15</v>
      </c>
      <c r="J72" t="n">
        <v>297.83</v>
      </c>
      <c r="K72" t="n">
        <v>59.89</v>
      </c>
      <c r="L72" t="n">
        <v>18.5</v>
      </c>
      <c r="M72" t="n">
        <v>13</v>
      </c>
      <c r="N72" t="n">
        <v>84.45</v>
      </c>
      <c r="O72" t="n">
        <v>36966.84</v>
      </c>
      <c r="P72" t="n">
        <v>356.95</v>
      </c>
      <c r="Q72" t="n">
        <v>1397.17</v>
      </c>
      <c r="R72" t="n">
        <v>85.25</v>
      </c>
      <c r="S72" t="n">
        <v>66.97</v>
      </c>
      <c r="T72" t="n">
        <v>6553.64</v>
      </c>
      <c r="U72" t="n">
        <v>0.79</v>
      </c>
      <c r="V72" t="n">
        <v>0.86</v>
      </c>
      <c r="W72" t="n">
        <v>5.31</v>
      </c>
      <c r="X72" t="n">
        <v>0.39</v>
      </c>
      <c r="Y72" t="n">
        <v>1</v>
      </c>
      <c r="Z72" t="n">
        <v>10</v>
      </c>
      <c r="AA72" t="n">
        <v>427.4826401032528</v>
      </c>
      <c r="AB72" t="n">
        <v>608.2771989111878</v>
      </c>
      <c r="AC72" t="n">
        <v>551.2972621088767</v>
      </c>
      <c r="AD72" t="n">
        <v>427482.6401032528</v>
      </c>
      <c r="AE72" t="n">
        <v>608277.1989111878</v>
      </c>
      <c r="AF72" t="n">
        <v>4.266369887982009e-06</v>
      </c>
      <c r="AG72" t="n">
        <v>1.173333333333333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3.5495</v>
      </c>
      <c r="E73" t="n">
        <v>28.17</v>
      </c>
      <c r="F73" t="n">
        <v>24.56</v>
      </c>
      <c r="G73" t="n">
        <v>98.25</v>
      </c>
      <c r="H73" t="n">
        <v>1.12</v>
      </c>
      <c r="I73" t="n">
        <v>15</v>
      </c>
      <c r="J73" t="n">
        <v>298.35</v>
      </c>
      <c r="K73" t="n">
        <v>59.89</v>
      </c>
      <c r="L73" t="n">
        <v>18.75</v>
      </c>
      <c r="M73" t="n">
        <v>13</v>
      </c>
      <c r="N73" t="n">
        <v>84.72</v>
      </c>
      <c r="O73" t="n">
        <v>37031.27</v>
      </c>
      <c r="P73" t="n">
        <v>356.67</v>
      </c>
      <c r="Q73" t="n">
        <v>1397.2</v>
      </c>
      <c r="R73" t="n">
        <v>85.5</v>
      </c>
      <c r="S73" t="n">
        <v>66.97</v>
      </c>
      <c r="T73" t="n">
        <v>6674.51</v>
      </c>
      <c r="U73" t="n">
        <v>0.78</v>
      </c>
      <c r="V73" t="n">
        <v>0.86</v>
      </c>
      <c r="W73" t="n">
        <v>5.32</v>
      </c>
      <c r="X73" t="n">
        <v>0.4</v>
      </c>
      <c r="Y73" t="n">
        <v>1</v>
      </c>
      <c r="Z73" t="n">
        <v>10</v>
      </c>
      <c r="AA73" t="n">
        <v>427.5105079677788</v>
      </c>
      <c r="AB73" t="n">
        <v>608.3168528877083</v>
      </c>
      <c r="AC73" t="n">
        <v>551.3332015271659</v>
      </c>
      <c r="AD73" t="n">
        <v>427510.5079677788</v>
      </c>
      <c r="AE73" t="n">
        <v>608316.8528877082</v>
      </c>
      <c r="AF73" t="n">
        <v>4.264567704137465e-06</v>
      </c>
      <c r="AG73" t="n">
        <v>1.17375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3.5478</v>
      </c>
      <c r="E74" t="n">
        <v>28.19</v>
      </c>
      <c r="F74" t="n">
        <v>24.57</v>
      </c>
      <c r="G74" t="n">
        <v>98.3</v>
      </c>
      <c r="H74" t="n">
        <v>1.13</v>
      </c>
      <c r="I74" t="n">
        <v>15</v>
      </c>
      <c r="J74" t="n">
        <v>298.88</v>
      </c>
      <c r="K74" t="n">
        <v>59.89</v>
      </c>
      <c r="L74" t="n">
        <v>19</v>
      </c>
      <c r="M74" t="n">
        <v>13</v>
      </c>
      <c r="N74" t="n">
        <v>84.98999999999999</v>
      </c>
      <c r="O74" t="n">
        <v>37095.82</v>
      </c>
      <c r="P74" t="n">
        <v>355.47</v>
      </c>
      <c r="Q74" t="n">
        <v>1397.2</v>
      </c>
      <c r="R74" t="n">
        <v>85.88</v>
      </c>
      <c r="S74" t="n">
        <v>66.97</v>
      </c>
      <c r="T74" t="n">
        <v>6864.67</v>
      </c>
      <c r="U74" t="n">
        <v>0.78</v>
      </c>
      <c r="V74" t="n">
        <v>0.86</v>
      </c>
      <c r="W74" t="n">
        <v>5.32</v>
      </c>
      <c r="X74" t="n">
        <v>0.41</v>
      </c>
      <c r="Y74" t="n">
        <v>1</v>
      </c>
      <c r="Z74" t="n">
        <v>10</v>
      </c>
      <c r="AA74" t="n">
        <v>426.8734162179847</v>
      </c>
      <c r="AB74" t="n">
        <v>607.4103169289135</v>
      </c>
      <c r="AC74" t="n">
        <v>550.5115846837574</v>
      </c>
      <c r="AD74" t="n">
        <v>426873.4162179847</v>
      </c>
      <c r="AE74" t="n">
        <v>607410.3169289135</v>
      </c>
      <c r="AF74" t="n">
        <v>4.262525229113649e-06</v>
      </c>
      <c r="AG74" t="n">
        <v>1.174583333333333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3.5492</v>
      </c>
      <c r="E75" t="n">
        <v>28.18</v>
      </c>
      <c r="F75" t="n">
        <v>24.56</v>
      </c>
      <c r="G75" t="n">
        <v>98.25</v>
      </c>
      <c r="H75" t="n">
        <v>1.15</v>
      </c>
      <c r="I75" t="n">
        <v>15</v>
      </c>
      <c r="J75" t="n">
        <v>299.4</v>
      </c>
      <c r="K75" t="n">
        <v>59.89</v>
      </c>
      <c r="L75" t="n">
        <v>19.25</v>
      </c>
      <c r="M75" t="n">
        <v>13</v>
      </c>
      <c r="N75" t="n">
        <v>85.27</v>
      </c>
      <c r="O75" t="n">
        <v>37160.49</v>
      </c>
      <c r="P75" t="n">
        <v>352.74</v>
      </c>
      <c r="Q75" t="n">
        <v>1397.18</v>
      </c>
      <c r="R75" t="n">
        <v>85.58</v>
      </c>
      <c r="S75" t="n">
        <v>66.97</v>
      </c>
      <c r="T75" t="n">
        <v>6718.12</v>
      </c>
      <c r="U75" t="n">
        <v>0.78</v>
      </c>
      <c r="V75" t="n">
        <v>0.86</v>
      </c>
      <c r="W75" t="n">
        <v>5.32</v>
      </c>
      <c r="X75" t="n">
        <v>0.4</v>
      </c>
      <c r="Y75" t="n">
        <v>1</v>
      </c>
      <c r="Z75" t="n">
        <v>10</v>
      </c>
      <c r="AA75" t="n">
        <v>424.5921844862781</v>
      </c>
      <c r="AB75" t="n">
        <v>604.1642874585829</v>
      </c>
      <c r="AC75" t="n">
        <v>547.5696247304314</v>
      </c>
      <c r="AD75" t="n">
        <v>424592.1844862781</v>
      </c>
      <c r="AE75" t="n">
        <v>604164.2874585829</v>
      </c>
      <c r="AF75" t="n">
        <v>4.264207267368557e-06</v>
      </c>
      <c r="AG75" t="n">
        <v>1.174166666666667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3.5597</v>
      </c>
      <c r="E76" t="n">
        <v>28.09</v>
      </c>
      <c r="F76" t="n">
        <v>24.53</v>
      </c>
      <c r="G76" t="n">
        <v>105.13</v>
      </c>
      <c r="H76" t="n">
        <v>1.16</v>
      </c>
      <c r="I76" t="n">
        <v>14</v>
      </c>
      <c r="J76" t="n">
        <v>299.93</v>
      </c>
      <c r="K76" t="n">
        <v>59.89</v>
      </c>
      <c r="L76" t="n">
        <v>19.5</v>
      </c>
      <c r="M76" t="n">
        <v>12</v>
      </c>
      <c r="N76" t="n">
        <v>85.54000000000001</v>
      </c>
      <c r="O76" t="n">
        <v>37225.39</v>
      </c>
      <c r="P76" t="n">
        <v>351.48</v>
      </c>
      <c r="Q76" t="n">
        <v>1397.19</v>
      </c>
      <c r="R76" t="n">
        <v>84.53</v>
      </c>
      <c r="S76" t="n">
        <v>66.97</v>
      </c>
      <c r="T76" t="n">
        <v>6194.74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422.2177975456699</v>
      </c>
      <c r="AB76" t="n">
        <v>600.7857047937626</v>
      </c>
      <c r="AC76" t="n">
        <v>544.5075284094484</v>
      </c>
      <c r="AD76" t="n">
        <v>422217.7975456699</v>
      </c>
      <c r="AE76" t="n">
        <v>600785.7047937626</v>
      </c>
      <c r="AF76" t="n">
        <v>4.276822554280358e-06</v>
      </c>
      <c r="AG76" t="n">
        <v>1.170416666666667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3.5612</v>
      </c>
      <c r="E77" t="n">
        <v>28.08</v>
      </c>
      <c r="F77" t="n">
        <v>24.52</v>
      </c>
      <c r="G77" t="n">
        <v>105.08</v>
      </c>
      <c r="H77" t="n">
        <v>1.17</v>
      </c>
      <c r="I77" t="n">
        <v>14</v>
      </c>
      <c r="J77" t="n">
        <v>300.45</v>
      </c>
      <c r="K77" t="n">
        <v>59.89</v>
      </c>
      <c r="L77" t="n">
        <v>19.75</v>
      </c>
      <c r="M77" t="n">
        <v>12</v>
      </c>
      <c r="N77" t="n">
        <v>85.81999999999999</v>
      </c>
      <c r="O77" t="n">
        <v>37290.29</v>
      </c>
      <c r="P77" t="n">
        <v>351.21</v>
      </c>
      <c r="Q77" t="n">
        <v>1397.21</v>
      </c>
      <c r="R77" t="n">
        <v>84.06</v>
      </c>
      <c r="S77" t="n">
        <v>66.97</v>
      </c>
      <c r="T77" t="n">
        <v>5962.77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421.7796865045108</v>
      </c>
      <c r="AB77" t="n">
        <v>600.162304140899</v>
      </c>
      <c r="AC77" t="n">
        <v>543.9425243722496</v>
      </c>
      <c r="AD77" t="n">
        <v>421779.6865045108</v>
      </c>
      <c r="AE77" t="n">
        <v>600162.304140899</v>
      </c>
      <c r="AF77" t="n">
        <v>4.278624738124902e-06</v>
      </c>
      <c r="AG77" t="n">
        <v>1.17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3.5591</v>
      </c>
      <c r="E78" t="n">
        <v>28.1</v>
      </c>
      <c r="F78" t="n">
        <v>24.54</v>
      </c>
      <c r="G78" t="n">
        <v>105.15</v>
      </c>
      <c r="H78" t="n">
        <v>1.18</v>
      </c>
      <c r="I78" t="n">
        <v>14</v>
      </c>
      <c r="J78" t="n">
        <v>300.98</v>
      </c>
      <c r="K78" t="n">
        <v>59.89</v>
      </c>
      <c r="L78" t="n">
        <v>20</v>
      </c>
      <c r="M78" t="n">
        <v>12</v>
      </c>
      <c r="N78" t="n">
        <v>86.09</v>
      </c>
      <c r="O78" t="n">
        <v>37355.31</v>
      </c>
      <c r="P78" t="n">
        <v>349.71</v>
      </c>
      <c r="Q78" t="n">
        <v>1397.22</v>
      </c>
      <c r="R78" t="n">
        <v>84.59999999999999</v>
      </c>
      <c r="S78" t="n">
        <v>66.97</v>
      </c>
      <c r="T78" t="n">
        <v>6231.63</v>
      </c>
      <c r="U78" t="n">
        <v>0.79</v>
      </c>
      <c r="V78" t="n">
        <v>0.86</v>
      </c>
      <c r="W78" t="n">
        <v>5.32</v>
      </c>
      <c r="X78" t="n">
        <v>0.37</v>
      </c>
      <c r="Y78" t="n">
        <v>1</v>
      </c>
      <c r="Z78" t="n">
        <v>10</v>
      </c>
      <c r="AA78" t="n">
        <v>421.0218026713602</v>
      </c>
      <c r="AB78" t="n">
        <v>599.0838896934313</v>
      </c>
      <c r="AC78" t="n">
        <v>542.9651296361463</v>
      </c>
      <c r="AD78" t="n">
        <v>421021.8026713602</v>
      </c>
      <c r="AE78" t="n">
        <v>599083.8896934313</v>
      </c>
      <c r="AF78" t="n">
        <v>4.276101680742541e-06</v>
      </c>
      <c r="AG78" t="n">
        <v>1.170833333333333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3.5597</v>
      </c>
      <c r="E79" t="n">
        <v>28.09</v>
      </c>
      <c r="F79" t="n">
        <v>24.53</v>
      </c>
      <c r="G79" t="n">
        <v>105.14</v>
      </c>
      <c r="H79" t="n">
        <v>1.2</v>
      </c>
      <c r="I79" t="n">
        <v>14</v>
      </c>
      <c r="J79" t="n">
        <v>301.51</v>
      </c>
      <c r="K79" t="n">
        <v>59.89</v>
      </c>
      <c r="L79" t="n">
        <v>20.25</v>
      </c>
      <c r="M79" t="n">
        <v>12</v>
      </c>
      <c r="N79" t="n">
        <v>86.37</v>
      </c>
      <c r="O79" t="n">
        <v>37420.44</v>
      </c>
      <c r="P79" t="n">
        <v>347.48</v>
      </c>
      <c r="Q79" t="n">
        <v>1397.17</v>
      </c>
      <c r="R79" t="n">
        <v>84.56999999999999</v>
      </c>
      <c r="S79" t="n">
        <v>66.97</v>
      </c>
      <c r="T79" t="n">
        <v>6215.62</v>
      </c>
      <c r="U79" t="n">
        <v>0.79</v>
      </c>
      <c r="V79" t="n">
        <v>0.86</v>
      </c>
      <c r="W79" t="n">
        <v>5.31</v>
      </c>
      <c r="X79" t="n">
        <v>0.37</v>
      </c>
      <c r="Y79" t="n">
        <v>1</v>
      </c>
      <c r="Z79" t="n">
        <v>10</v>
      </c>
      <c r="AA79" t="n">
        <v>419.2163490439807</v>
      </c>
      <c r="AB79" t="n">
        <v>596.5148584107549</v>
      </c>
      <c r="AC79" t="n">
        <v>540.6367505436095</v>
      </c>
      <c r="AD79" t="n">
        <v>419216.3490439807</v>
      </c>
      <c r="AE79" t="n">
        <v>596514.8584107548</v>
      </c>
      <c r="AF79" t="n">
        <v>4.276822554280358e-06</v>
      </c>
      <c r="AG79" t="n">
        <v>1.170416666666667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3.5588</v>
      </c>
      <c r="E80" t="n">
        <v>28.1</v>
      </c>
      <c r="F80" t="n">
        <v>24.54</v>
      </c>
      <c r="G80" t="n">
        <v>105.17</v>
      </c>
      <c r="H80" t="n">
        <v>1.21</v>
      </c>
      <c r="I80" t="n">
        <v>14</v>
      </c>
      <c r="J80" t="n">
        <v>302.04</v>
      </c>
      <c r="K80" t="n">
        <v>59.89</v>
      </c>
      <c r="L80" t="n">
        <v>20.5</v>
      </c>
      <c r="M80" t="n">
        <v>12</v>
      </c>
      <c r="N80" t="n">
        <v>86.65000000000001</v>
      </c>
      <c r="O80" t="n">
        <v>37485.7</v>
      </c>
      <c r="P80" t="n">
        <v>344.89</v>
      </c>
      <c r="Q80" t="n">
        <v>1397.17</v>
      </c>
      <c r="R80" t="n">
        <v>84.72</v>
      </c>
      <c r="S80" t="n">
        <v>66.97</v>
      </c>
      <c r="T80" t="n">
        <v>6290.4</v>
      </c>
      <c r="U80" t="n">
        <v>0.79</v>
      </c>
      <c r="V80" t="n">
        <v>0.86</v>
      </c>
      <c r="W80" t="n">
        <v>5.32</v>
      </c>
      <c r="X80" t="n">
        <v>0.37</v>
      </c>
      <c r="Y80" t="n">
        <v>1</v>
      </c>
      <c r="Z80" t="n">
        <v>10</v>
      </c>
      <c r="AA80" t="n">
        <v>417.4384993164911</v>
      </c>
      <c r="AB80" t="n">
        <v>593.9851055018152</v>
      </c>
      <c r="AC80" t="n">
        <v>538.3439704509037</v>
      </c>
      <c r="AD80" t="n">
        <v>417438.4993164911</v>
      </c>
      <c r="AE80" t="n">
        <v>593985.1055018152</v>
      </c>
      <c r="AF80" t="n">
        <v>4.275741243973633e-06</v>
      </c>
      <c r="AG80" t="n">
        <v>1.170833333333333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3.5682</v>
      </c>
      <c r="E81" t="n">
        <v>28.02</v>
      </c>
      <c r="F81" t="n">
        <v>24.51</v>
      </c>
      <c r="G81" t="n">
        <v>113.14</v>
      </c>
      <c r="H81" t="n">
        <v>1.22</v>
      </c>
      <c r="I81" t="n">
        <v>13</v>
      </c>
      <c r="J81" t="n">
        <v>302.57</v>
      </c>
      <c r="K81" t="n">
        <v>59.89</v>
      </c>
      <c r="L81" t="n">
        <v>20.75</v>
      </c>
      <c r="M81" t="n">
        <v>11</v>
      </c>
      <c r="N81" t="n">
        <v>86.93000000000001</v>
      </c>
      <c r="O81" t="n">
        <v>37551.07</v>
      </c>
      <c r="P81" t="n">
        <v>345.77</v>
      </c>
      <c r="Q81" t="n">
        <v>1397.22</v>
      </c>
      <c r="R81" t="n">
        <v>84.04000000000001</v>
      </c>
      <c r="S81" t="n">
        <v>66.97</v>
      </c>
      <c r="T81" t="n">
        <v>5956.54</v>
      </c>
      <c r="U81" t="n">
        <v>0.8</v>
      </c>
      <c r="V81" t="n">
        <v>0.86</v>
      </c>
      <c r="W81" t="n">
        <v>5.31</v>
      </c>
      <c r="X81" t="n">
        <v>0.35</v>
      </c>
      <c r="Y81" t="n">
        <v>1</v>
      </c>
      <c r="Z81" t="n">
        <v>10</v>
      </c>
      <c r="AA81" t="n">
        <v>416.8214408868233</v>
      </c>
      <c r="AB81" t="n">
        <v>593.1070755236337</v>
      </c>
      <c r="AC81" t="n">
        <v>537.5481893105166</v>
      </c>
      <c r="AD81" t="n">
        <v>416821.4408868233</v>
      </c>
      <c r="AE81" t="n">
        <v>593107.0755236337</v>
      </c>
      <c r="AF81" t="n">
        <v>4.287034929399438e-06</v>
      </c>
      <c r="AG81" t="n">
        <v>1.1675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3.5679</v>
      </c>
      <c r="E82" t="n">
        <v>28.03</v>
      </c>
      <c r="F82" t="n">
        <v>24.52</v>
      </c>
      <c r="G82" t="n">
        <v>113.16</v>
      </c>
      <c r="H82" t="n">
        <v>1.23</v>
      </c>
      <c r="I82" t="n">
        <v>13</v>
      </c>
      <c r="J82" t="n">
        <v>303.1</v>
      </c>
      <c r="K82" t="n">
        <v>59.89</v>
      </c>
      <c r="L82" t="n">
        <v>21</v>
      </c>
      <c r="M82" t="n">
        <v>11</v>
      </c>
      <c r="N82" t="n">
        <v>87.20999999999999</v>
      </c>
      <c r="O82" t="n">
        <v>37616.56</v>
      </c>
      <c r="P82" t="n">
        <v>345.82</v>
      </c>
      <c r="Q82" t="n">
        <v>1397.24</v>
      </c>
      <c r="R82" t="n">
        <v>84.04000000000001</v>
      </c>
      <c r="S82" t="n">
        <v>66.97</v>
      </c>
      <c r="T82" t="n">
        <v>5957.25</v>
      </c>
      <c r="U82" t="n">
        <v>0.8</v>
      </c>
      <c r="V82" t="n">
        <v>0.86</v>
      </c>
      <c r="W82" t="n">
        <v>5.31</v>
      </c>
      <c r="X82" t="n">
        <v>0.35</v>
      </c>
      <c r="Y82" t="n">
        <v>1</v>
      </c>
      <c r="Z82" t="n">
        <v>10</v>
      </c>
      <c r="AA82" t="n">
        <v>416.9561057099144</v>
      </c>
      <c r="AB82" t="n">
        <v>593.2986939279785</v>
      </c>
      <c r="AC82" t="n">
        <v>537.7218579962311</v>
      </c>
      <c r="AD82" t="n">
        <v>416956.1057099144</v>
      </c>
      <c r="AE82" t="n">
        <v>593298.6939279785</v>
      </c>
      <c r="AF82" t="n">
        <v>4.286674492630529e-06</v>
      </c>
      <c r="AG82" t="n">
        <v>1.167916666666667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3.5668</v>
      </c>
      <c r="E83" t="n">
        <v>28.04</v>
      </c>
      <c r="F83" t="n">
        <v>24.53</v>
      </c>
      <c r="G83" t="n">
        <v>113.2</v>
      </c>
      <c r="H83" t="n">
        <v>1.25</v>
      </c>
      <c r="I83" t="n">
        <v>13</v>
      </c>
      <c r="J83" t="n">
        <v>303.63</v>
      </c>
      <c r="K83" t="n">
        <v>59.89</v>
      </c>
      <c r="L83" t="n">
        <v>21.25</v>
      </c>
      <c r="M83" t="n">
        <v>11</v>
      </c>
      <c r="N83" t="n">
        <v>87.48999999999999</v>
      </c>
      <c r="O83" t="n">
        <v>37682.17</v>
      </c>
      <c r="P83" t="n">
        <v>346.31</v>
      </c>
      <c r="Q83" t="n">
        <v>1397.18</v>
      </c>
      <c r="R83" t="n">
        <v>84.29000000000001</v>
      </c>
      <c r="S83" t="n">
        <v>66.97</v>
      </c>
      <c r="T83" t="n">
        <v>6081.2</v>
      </c>
      <c r="U83" t="n">
        <v>0.79</v>
      </c>
      <c r="V83" t="n">
        <v>0.86</v>
      </c>
      <c r="W83" t="n">
        <v>5.32</v>
      </c>
      <c r="X83" t="n">
        <v>0.36</v>
      </c>
      <c r="Y83" t="n">
        <v>1</v>
      </c>
      <c r="Z83" t="n">
        <v>10</v>
      </c>
      <c r="AA83" t="n">
        <v>417.5108312081613</v>
      </c>
      <c r="AB83" t="n">
        <v>594.0880286063569</v>
      </c>
      <c r="AC83" t="n">
        <v>538.4372523063523</v>
      </c>
      <c r="AD83" t="n">
        <v>417510.8312081613</v>
      </c>
      <c r="AE83" t="n">
        <v>594088.0286063569</v>
      </c>
      <c r="AF83" t="n">
        <v>4.285352891144531e-06</v>
      </c>
      <c r="AG83" t="n">
        <v>1.168333333333333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3.5687</v>
      </c>
      <c r="E84" t="n">
        <v>28.02</v>
      </c>
      <c r="F84" t="n">
        <v>24.51</v>
      </c>
      <c r="G84" t="n">
        <v>113.13</v>
      </c>
      <c r="H84" t="n">
        <v>1.26</v>
      </c>
      <c r="I84" t="n">
        <v>13</v>
      </c>
      <c r="J84" t="n">
        <v>304.16</v>
      </c>
      <c r="K84" t="n">
        <v>59.89</v>
      </c>
      <c r="L84" t="n">
        <v>21.5</v>
      </c>
      <c r="M84" t="n">
        <v>11</v>
      </c>
      <c r="N84" t="n">
        <v>87.78</v>
      </c>
      <c r="O84" t="n">
        <v>37747.91</v>
      </c>
      <c r="P84" t="n">
        <v>344.13</v>
      </c>
      <c r="Q84" t="n">
        <v>1397.19</v>
      </c>
      <c r="R84" t="n">
        <v>83.98</v>
      </c>
      <c r="S84" t="n">
        <v>66.97</v>
      </c>
      <c r="T84" t="n">
        <v>5928.02</v>
      </c>
      <c r="U84" t="n">
        <v>0.8</v>
      </c>
      <c r="V84" t="n">
        <v>0.86</v>
      </c>
      <c r="W84" t="n">
        <v>5.31</v>
      </c>
      <c r="X84" t="n">
        <v>0.35</v>
      </c>
      <c r="Y84" t="n">
        <v>1</v>
      </c>
      <c r="Z84" t="n">
        <v>10</v>
      </c>
      <c r="AA84" t="n">
        <v>415.5374317276732</v>
      </c>
      <c r="AB84" t="n">
        <v>591.2800223957793</v>
      </c>
      <c r="AC84" t="n">
        <v>535.8922840934272</v>
      </c>
      <c r="AD84" t="n">
        <v>415537.4317276732</v>
      </c>
      <c r="AE84" t="n">
        <v>591280.0223957793</v>
      </c>
      <c r="AF84" t="n">
        <v>4.287635657347618e-06</v>
      </c>
      <c r="AG84" t="n">
        <v>1.1675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3.5688</v>
      </c>
      <c r="E85" t="n">
        <v>28.02</v>
      </c>
      <c r="F85" t="n">
        <v>24.51</v>
      </c>
      <c r="G85" t="n">
        <v>113.13</v>
      </c>
      <c r="H85" t="n">
        <v>1.27</v>
      </c>
      <c r="I85" t="n">
        <v>13</v>
      </c>
      <c r="J85" t="n">
        <v>304.7</v>
      </c>
      <c r="K85" t="n">
        <v>59.89</v>
      </c>
      <c r="L85" t="n">
        <v>21.75</v>
      </c>
      <c r="M85" t="n">
        <v>11</v>
      </c>
      <c r="N85" t="n">
        <v>88.06</v>
      </c>
      <c r="O85" t="n">
        <v>37813.76</v>
      </c>
      <c r="P85" t="n">
        <v>342</v>
      </c>
      <c r="Q85" t="n">
        <v>1397.18</v>
      </c>
      <c r="R85" t="n">
        <v>83.78</v>
      </c>
      <c r="S85" t="n">
        <v>66.97</v>
      </c>
      <c r="T85" t="n">
        <v>5826.76</v>
      </c>
      <c r="U85" t="n">
        <v>0.8</v>
      </c>
      <c r="V85" t="n">
        <v>0.86</v>
      </c>
      <c r="W85" t="n">
        <v>5.32</v>
      </c>
      <c r="X85" t="n">
        <v>0.34</v>
      </c>
      <c r="Y85" t="n">
        <v>1</v>
      </c>
      <c r="Z85" t="n">
        <v>10</v>
      </c>
      <c r="AA85" t="n">
        <v>413.9319683426109</v>
      </c>
      <c r="AB85" t="n">
        <v>588.9955629132041</v>
      </c>
      <c r="AC85" t="n">
        <v>533.8218197386943</v>
      </c>
      <c r="AD85" t="n">
        <v>413931.9683426109</v>
      </c>
      <c r="AE85" t="n">
        <v>588995.5629132042</v>
      </c>
      <c r="AF85" t="n">
        <v>4.287755802937254e-06</v>
      </c>
      <c r="AG85" t="n">
        <v>1.1675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3.5677</v>
      </c>
      <c r="E86" t="n">
        <v>28.03</v>
      </c>
      <c r="F86" t="n">
        <v>24.52</v>
      </c>
      <c r="G86" t="n">
        <v>113.16</v>
      </c>
      <c r="H86" t="n">
        <v>1.28</v>
      </c>
      <c r="I86" t="n">
        <v>13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340.26</v>
      </c>
      <c r="Q86" t="n">
        <v>1397.29</v>
      </c>
      <c r="R86" t="n">
        <v>84.11</v>
      </c>
      <c r="S86" t="n">
        <v>66.97</v>
      </c>
      <c r="T86" t="n">
        <v>5989.7</v>
      </c>
      <c r="U86" t="n">
        <v>0.8</v>
      </c>
      <c r="V86" t="n">
        <v>0.86</v>
      </c>
      <c r="W86" t="n">
        <v>5.32</v>
      </c>
      <c r="X86" t="n">
        <v>0.35</v>
      </c>
      <c r="Y86" t="n">
        <v>1</v>
      </c>
      <c r="Z86" t="n">
        <v>10</v>
      </c>
      <c r="AA86" t="n">
        <v>412.8160685089529</v>
      </c>
      <c r="AB86" t="n">
        <v>587.4077173227514</v>
      </c>
      <c r="AC86" t="n">
        <v>532.3827144619635</v>
      </c>
      <c r="AD86" t="n">
        <v>412816.0685089529</v>
      </c>
      <c r="AE86" t="n">
        <v>587407.7173227514</v>
      </c>
      <c r="AF86" t="n">
        <v>4.286434201451256e-06</v>
      </c>
      <c r="AG86" t="n">
        <v>1.167916666666667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3.5803</v>
      </c>
      <c r="E87" t="n">
        <v>27.93</v>
      </c>
      <c r="F87" t="n">
        <v>24.47</v>
      </c>
      <c r="G87" t="n">
        <v>122.35</v>
      </c>
      <c r="H87" t="n">
        <v>1.3</v>
      </c>
      <c r="I87" t="n">
        <v>12</v>
      </c>
      <c r="J87" t="n">
        <v>305.77</v>
      </c>
      <c r="K87" t="n">
        <v>59.89</v>
      </c>
      <c r="L87" t="n">
        <v>22.25</v>
      </c>
      <c r="M87" t="n">
        <v>8</v>
      </c>
      <c r="N87" t="n">
        <v>88.63</v>
      </c>
      <c r="O87" t="n">
        <v>37945.85</v>
      </c>
      <c r="P87" t="n">
        <v>338.71</v>
      </c>
      <c r="Q87" t="n">
        <v>1397.26</v>
      </c>
      <c r="R87" t="n">
        <v>82.48</v>
      </c>
      <c r="S87" t="n">
        <v>66.97</v>
      </c>
      <c r="T87" t="n">
        <v>5180.56</v>
      </c>
      <c r="U87" t="n">
        <v>0.8100000000000001</v>
      </c>
      <c r="V87" t="n">
        <v>0.86</v>
      </c>
      <c r="W87" t="n">
        <v>5.31</v>
      </c>
      <c r="X87" t="n">
        <v>0.31</v>
      </c>
      <c r="Y87" t="n">
        <v>1</v>
      </c>
      <c r="Z87" t="n">
        <v>10</v>
      </c>
      <c r="AA87" t="n">
        <v>409.9169624425477</v>
      </c>
      <c r="AB87" t="n">
        <v>583.2824968997807</v>
      </c>
      <c r="AC87" t="n">
        <v>528.6439211472539</v>
      </c>
      <c r="AD87" t="n">
        <v>409916.9624425477</v>
      </c>
      <c r="AE87" t="n">
        <v>583282.4968997807</v>
      </c>
      <c r="AF87" t="n">
        <v>4.30157254574542e-06</v>
      </c>
      <c r="AG87" t="n">
        <v>1.16375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3.5793</v>
      </c>
      <c r="E88" t="n">
        <v>27.94</v>
      </c>
      <c r="F88" t="n">
        <v>24.48</v>
      </c>
      <c r="G88" t="n">
        <v>122.39</v>
      </c>
      <c r="H88" t="n">
        <v>1.31</v>
      </c>
      <c r="I88" t="n">
        <v>12</v>
      </c>
      <c r="J88" t="n">
        <v>306.31</v>
      </c>
      <c r="K88" t="n">
        <v>59.89</v>
      </c>
      <c r="L88" t="n">
        <v>22.5</v>
      </c>
      <c r="M88" t="n">
        <v>8</v>
      </c>
      <c r="N88" t="n">
        <v>88.92</v>
      </c>
      <c r="O88" t="n">
        <v>38012.07</v>
      </c>
      <c r="P88" t="n">
        <v>339.12</v>
      </c>
      <c r="Q88" t="n">
        <v>1397.26</v>
      </c>
      <c r="R88" t="n">
        <v>82.61</v>
      </c>
      <c r="S88" t="n">
        <v>66.97</v>
      </c>
      <c r="T88" t="n">
        <v>5244.69</v>
      </c>
      <c r="U88" t="n">
        <v>0.8100000000000001</v>
      </c>
      <c r="V88" t="n">
        <v>0.86</v>
      </c>
      <c r="W88" t="n">
        <v>5.32</v>
      </c>
      <c r="X88" t="n">
        <v>0.31</v>
      </c>
      <c r="Y88" t="n">
        <v>1</v>
      </c>
      <c r="Z88" t="n">
        <v>10</v>
      </c>
      <c r="AA88" t="n">
        <v>410.3968370840802</v>
      </c>
      <c r="AB88" t="n">
        <v>583.9653241666597</v>
      </c>
      <c r="AC88" t="n">
        <v>529.2627850523903</v>
      </c>
      <c r="AD88" t="n">
        <v>410396.8370840802</v>
      </c>
      <c r="AE88" t="n">
        <v>583965.3241666597</v>
      </c>
      <c r="AF88" t="n">
        <v>4.300371089849057e-06</v>
      </c>
      <c r="AG88" t="n">
        <v>1.164166666666667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3.5786</v>
      </c>
      <c r="E89" t="n">
        <v>27.94</v>
      </c>
      <c r="F89" t="n">
        <v>24.48</v>
      </c>
      <c r="G89" t="n">
        <v>122.42</v>
      </c>
      <c r="H89" t="n">
        <v>1.32</v>
      </c>
      <c r="I89" t="n">
        <v>12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338.96</v>
      </c>
      <c r="Q89" t="n">
        <v>1397.26</v>
      </c>
      <c r="R89" t="n">
        <v>82.68000000000001</v>
      </c>
      <c r="S89" t="n">
        <v>66.97</v>
      </c>
      <c r="T89" t="n">
        <v>5279.64</v>
      </c>
      <c r="U89" t="n">
        <v>0.8100000000000001</v>
      </c>
      <c r="V89" t="n">
        <v>0.86</v>
      </c>
      <c r="W89" t="n">
        <v>5.32</v>
      </c>
      <c r="X89" t="n">
        <v>0.32</v>
      </c>
      <c r="Y89" t="n">
        <v>1</v>
      </c>
      <c r="Z89" t="n">
        <v>10</v>
      </c>
      <c r="AA89" t="n">
        <v>410.3550706307344</v>
      </c>
      <c r="AB89" t="n">
        <v>583.9058934930691</v>
      </c>
      <c r="AC89" t="n">
        <v>529.2089215051549</v>
      </c>
      <c r="AD89" t="n">
        <v>410355.0706307344</v>
      </c>
      <c r="AE89" t="n">
        <v>583905.8934930691</v>
      </c>
      <c r="AF89" t="n">
        <v>4.299530070721604e-06</v>
      </c>
      <c r="AG89" t="n">
        <v>1.164166666666667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3.5787</v>
      </c>
      <c r="E90" t="n">
        <v>27.94</v>
      </c>
      <c r="F90" t="n">
        <v>24.48</v>
      </c>
      <c r="G90" t="n">
        <v>122.42</v>
      </c>
      <c r="H90" t="n">
        <v>1.33</v>
      </c>
      <c r="I90" t="n">
        <v>12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339.16</v>
      </c>
      <c r="Q90" t="n">
        <v>1397.33</v>
      </c>
      <c r="R90" t="n">
        <v>82.75</v>
      </c>
      <c r="S90" t="n">
        <v>66.97</v>
      </c>
      <c r="T90" t="n">
        <v>5315.17</v>
      </c>
      <c r="U90" t="n">
        <v>0.8100000000000001</v>
      </c>
      <c r="V90" t="n">
        <v>0.86</v>
      </c>
      <c r="W90" t="n">
        <v>5.32</v>
      </c>
      <c r="X90" t="n">
        <v>0.32</v>
      </c>
      <c r="Y90" t="n">
        <v>1</v>
      </c>
      <c r="Z90" t="n">
        <v>10</v>
      </c>
      <c r="AA90" t="n">
        <v>410.4932538536211</v>
      </c>
      <c r="AB90" t="n">
        <v>584.1025183284864</v>
      </c>
      <c r="AC90" t="n">
        <v>529.3871276480486</v>
      </c>
      <c r="AD90" t="n">
        <v>410493.2538536211</v>
      </c>
      <c r="AE90" t="n">
        <v>584102.5183284865</v>
      </c>
      <c r="AF90" t="n">
        <v>4.29965021631124e-06</v>
      </c>
      <c r="AG90" t="n">
        <v>1.164166666666667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3.5796</v>
      </c>
      <c r="E91" t="n">
        <v>27.94</v>
      </c>
      <c r="F91" t="n">
        <v>24.48</v>
      </c>
      <c r="G91" t="n">
        <v>122.38</v>
      </c>
      <c r="H91" t="n">
        <v>1.35</v>
      </c>
      <c r="I91" t="n">
        <v>12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339.17</v>
      </c>
      <c r="Q91" t="n">
        <v>1397.32</v>
      </c>
      <c r="R91" t="n">
        <v>82.56</v>
      </c>
      <c r="S91" t="n">
        <v>66.97</v>
      </c>
      <c r="T91" t="n">
        <v>5219.8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410.4008741657297</v>
      </c>
      <c r="AB91" t="n">
        <v>583.9710686448844</v>
      </c>
      <c r="AC91" t="n">
        <v>529.2679914206764</v>
      </c>
      <c r="AD91" t="n">
        <v>410400.8741657297</v>
      </c>
      <c r="AE91" t="n">
        <v>583971.0686448844</v>
      </c>
      <c r="AF91" t="n">
        <v>4.300731526617966e-06</v>
      </c>
      <c r="AG91" t="n">
        <v>1.164166666666667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3.5793</v>
      </c>
      <c r="E92" t="n">
        <v>27.94</v>
      </c>
      <c r="F92" t="n">
        <v>24.48</v>
      </c>
      <c r="G92" t="n">
        <v>122.39</v>
      </c>
      <c r="H92" t="n">
        <v>1.36</v>
      </c>
      <c r="I92" t="n">
        <v>12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339.7</v>
      </c>
      <c r="Q92" t="n">
        <v>1397.3</v>
      </c>
      <c r="R92" t="n">
        <v>82.39</v>
      </c>
      <c r="S92" t="n">
        <v>66.97</v>
      </c>
      <c r="T92" t="n">
        <v>5137.33</v>
      </c>
      <c r="U92" t="n">
        <v>0.8100000000000001</v>
      </c>
      <c r="V92" t="n">
        <v>0.86</v>
      </c>
      <c r="W92" t="n">
        <v>5.32</v>
      </c>
      <c r="X92" t="n">
        <v>0.31</v>
      </c>
      <c r="Y92" t="n">
        <v>1</v>
      </c>
      <c r="Z92" t="n">
        <v>10</v>
      </c>
      <c r="AA92" t="n">
        <v>410.8296639366943</v>
      </c>
      <c r="AB92" t="n">
        <v>584.5812057974508</v>
      </c>
      <c r="AC92" t="n">
        <v>529.8209744065961</v>
      </c>
      <c r="AD92" t="n">
        <v>410829.6639366943</v>
      </c>
      <c r="AE92" t="n">
        <v>584581.2057974508</v>
      </c>
      <c r="AF92" t="n">
        <v>4.300371089849057e-06</v>
      </c>
      <c r="AG92" t="n">
        <v>1.164166666666667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3.5797</v>
      </c>
      <c r="E93" t="n">
        <v>27.94</v>
      </c>
      <c r="F93" t="n">
        <v>24.48</v>
      </c>
      <c r="G93" t="n">
        <v>122.38</v>
      </c>
      <c r="H93" t="n">
        <v>1.37</v>
      </c>
      <c r="I93" t="n">
        <v>12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339.93</v>
      </c>
      <c r="Q93" t="n">
        <v>1397.26</v>
      </c>
      <c r="R93" t="n">
        <v>82.42</v>
      </c>
      <c r="S93" t="n">
        <v>66.97</v>
      </c>
      <c r="T93" t="n">
        <v>5154.06</v>
      </c>
      <c r="U93" t="n">
        <v>0.8100000000000001</v>
      </c>
      <c r="V93" t="n">
        <v>0.86</v>
      </c>
      <c r="W93" t="n">
        <v>5.32</v>
      </c>
      <c r="X93" t="n">
        <v>0.31</v>
      </c>
      <c r="Y93" t="n">
        <v>1</v>
      </c>
      <c r="Z93" t="n">
        <v>10</v>
      </c>
      <c r="AA93" t="n">
        <v>410.9568725990611</v>
      </c>
      <c r="AB93" t="n">
        <v>584.7622146187751</v>
      </c>
      <c r="AC93" t="n">
        <v>529.9850273544827</v>
      </c>
      <c r="AD93" t="n">
        <v>410956.8725990611</v>
      </c>
      <c r="AE93" t="n">
        <v>584762.2146187752</v>
      </c>
      <c r="AF93" t="n">
        <v>4.300851672207602e-06</v>
      </c>
      <c r="AG93" t="n">
        <v>1.164166666666667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3.5786</v>
      </c>
      <c r="E94" t="n">
        <v>27.94</v>
      </c>
      <c r="F94" t="n">
        <v>24.48</v>
      </c>
      <c r="G94" t="n">
        <v>122.42</v>
      </c>
      <c r="H94" t="n">
        <v>1.38</v>
      </c>
      <c r="I94" t="n">
        <v>12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340.43</v>
      </c>
      <c r="Q94" t="n">
        <v>1397.27</v>
      </c>
      <c r="R94" t="n">
        <v>82.53</v>
      </c>
      <c r="S94" t="n">
        <v>66.97</v>
      </c>
      <c r="T94" t="n">
        <v>5205.51</v>
      </c>
      <c r="U94" t="n">
        <v>0.8100000000000001</v>
      </c>
      <c r="V94" t="n">
        <v>0.86</v>
      </c>
      <c r="W94" t="n">
        <v>5.32</v>
      </c>
      <c r="X94" t="n">
        <v>0.32</v>
      </c>
      <c r="Y94" t="n">
        <v>1</v>
      </c>
      <c r="Z94" t="n">
        <v>10</v>
      </c>
      <c r="AA94" t="n">
        <v>411.4522774057477</v>
      </c>
      <c r="AB94" t="n">
        <v>585.4671401990647</v>
      </c>
      <c r="AC94" t="n">
        <v>530.6239195291356</v>
      </c>
      <c r="AD94" t="n">
        <v>411452.2774057477</v>
      </c>
      <c r="AE94" t="n">
        <v>585467.1401990647</v>
      </c>
      <c r="AF94" t="n">
        <v>4.299530070721604e-06</v>
      </c>
      <c r="AG94" t="n">
        <v>1.164166666666667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3.5784</v>
      </c>
      <c r="E95" t="n">
        <v>27.95</v>
      </c>
      <c r="F95" t="n">
        <v>24.49</v>
      </c>
      <c r="G95" t="n">
        <v>122.43</v>
      </c>
      <c r="H95" t="n">
        <v>1.39</v>
      </c>
      <c r="I95" t="n">
        <v>12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340.89</v>
      </c>
      <c r="Q95" t="n">
        <v>1397.27</v>
      </c>
      <c r="R95" t="n">
        <v>82.54000000000001</v>
      </c>
      <c r="S95" t="n">
        <v>66.97</v>
      </c>
      <c r="T95" t="n">
        <v>5212.65</v>
      </c>
      <c r="U95" t="n">
        <v>0.8100000000000001</v>
      </c>
      <c r="V95" t="n">
        <v>0.86</v>
      </c>
      <c r="W95" t="n">
        <v>5.33</v>
      </c>
      <c r="X95" t="n">
        <v>0.32</v>
      </c>
      <c r="Y95" t="n">
        <v>1</v>
      </c>
      <c r="Z95" t="n">
        <v>10</v>
      </c>
      <c r="AA95" t="n">
        <v>411.8810292888842</v>
      </c>
      <c r="AB95" t="n">
        <v>586.0772234399634</v>
      </c>
      <c r="AC95" t="n">
        <v>531.1768536535251</v>
      </c>
      <c r="AD95" t="n">
        <v>411881.0292888842</v>
      </c>
      <c r="AE95" t="n">
        <v>586077.2234399634</v>
      </c>
      <c r="AF95" t="n">
        <v>4.299289779542331e-06</v>
      </c>
      <c r="AG95" t="n">
        <v>1.164583333333333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3.5785</v>
      </c>
      <c r="E96" t="n">
        <v>27.94</v>
      </c>
      <c r="F96" t="n">
        <v>24.49</v>
      </c>
      <c r="G96" t="n">
        <v>122.43</v>
      </c>
      <c r="H96" t="n">
        <v>1.41</v>
      </c>
      <c r="I96" t="n">
        <v>12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341.29</v>
      </c>
      <c r="Q96" t="n">
        <v>1397.27</v>
      </c>
      <c r="R96" t="n">
        <v>82.56</v>
      </c>
      <c r="S96" t="n">
        <v>66.97</v>
      </c>
      <c r="T96" t="n">
        <v>5223.89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412.1641334907165</v>
      </c>
      <c r="AB96" t="n">
        <v>586.4800604554009</v>
      </c>
      <c r="AC96" t="n">
        <v>531.5419551961841</v>
      </c>
      <c r="AD96" t="n">
        <v>412164.1334907165</v>
      </c>
      <c r="AE96" t="n">
        <v>586480.060455401</v>
      </c>
      <c r="AF96" t="n">
        <v>4.299409925131968e-06</v>
      </c>
      <c r="AG96" t="n">
        <v>1.164166666666667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3.5786</v>
      </c>
      <c r="E97" t="n">
        <v>27.94</v>
      </c>
      <c r="F97" t="n">
        <v>24.48</v>
      </c>
      <c r="G97" t="n">
        <v>122.42</v>
      </c>
      <c r="H97" t="n">
        <v>1.42</v>
      </c>
      <c r="I97" t="n">
        <v>12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341.62</v>
      </c>
      <c r="Q97" t="n">
        <v>1397.27</v>
      </c>
      <c r="R97" t="n">
        <v>82.54000000000001</v>
      </c>
      <c r="S97" t="n">
        <v>66.97</v>
      </c>
      <c r="T97" t="n">
        <v>5213.79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412.3404924140918</v>
      </c>
      <c r="AB97" t="n">
        <v>586.7310065801086</v>
      </c>
      <c r="AC97" t="n">
        <v>531.7693941199769</v>
      </c>
      <c r="AD97" t="n">
        <v>412340.4924140918</v>
      </c>
      <c r="AE97" t="n">
        <v>586731.0065801085</v>
      </c>
      <c r="AF97" t="n">
        <v>4.299530070721604e-06</v>
      </c>
      <c r="AG97" t="n">
        <v>1.164166666666667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3.5784</v>
      </c>
      <c r="E98" t="n">
        <v>27.95</v>
      </c>
      <c r="F98" t="n">
        <v>24.49</v>
      </c>
      <c r="G98" t="n">
        <v>122.43</v>
      </c>
      <c r="H98" t="n">
        <v>1.43</v>
      </c>
      <c r="I98" t="n">
        <v>12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341.98</v>
      </c>
      <c r="Q98" t="n">
        <v>1397.27</v>
      </c>
      <c r="R98" t="n">
        <v>82.59</v>
      </c>
      <c r="S98" t="n">
        <v>66.97</v>
      </c>
      <c r="T98" t="n">
        <v>5237.65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412.6946498520056</v>
      </c>
      <c r="AB98" t="n">
        <v>587.2349472647074</v>
      </c>
      <c r="AC98" t="n">
        <v>532.2261285170283</v>
      </c>
      <c r="AD98" t="n">
        <v>412694.6498520056</v>
      </c>
      <c r="AE98" t="n">
        <v>587234.9472647074</v>
      </c>
      <c r="AF98" t="n">
        <v>4.299289779542331e-06</v>
      </c>
      <c r="AG98" t="n">
        <v>1.164583333333333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3.5781</v>
      </c>
      <c r="E99" t="n">
        <v>27.95</v>
      </c>
      <c r="F99" t="n">
        <v>24.49</v>
      </c>
      <c r="G99" t="n">
        <v>122.44</v>
      </c>
      <c r="H99" t="n">
        <v>1.44</v>
      </c>
      <c r="I99" t="n">
        <v>12</v>
      </c>
      <c r="J99" t="n">
        <v>312.28</v>
      </c>
      <c r="K99" t="n">
        <v>59.89</v>
      </c>
      <c r="L99" t="n">
        <v>25.25</v>
      </c>
      <c r="M99" t="n">
        <v>0</v>
      </c>
      <c r="N99" t="n">
        <v>92.15000000000001</v>
      </c>
      <c r="O99" t="n">
        <v>38749.07</v>
      </c>
      <c r="P99" t="n">
        <v>342.54</v>
      </c>
      <c r="Q99" t="n">
        <v>1397.27</v>
      </c>
      <c r="R99" t="n">
        <v>82.61</v>
      </c>
      <c r="S99" t="n">
        <v>66.97</v>
      </c>
      <c r="T99" t="n">
        <v>5246.09</v>
      </c>
      <c r="U99" t="n">
        <v>0.8100000000000001</v>
      </c>
      <c r="V99" t="n">
        <v>0.86</v>
      </c>
      <c r="W99" t="n">
        <v>5.33</v>
      </c>
      <c r="X99" t="n">
        <v>0.32</v>
      </c>
      <c r="Y99" t="n">
        <v>1</v>
      </c>
      <c r="Z99" t="n">
        <v>10</v>
      </c>
      <c r="AA99" t="n">
        <v>413.1461704867524</v>
      </c>
      <c r="AB99" t="n">
        <v>587.8774288094272</v>
      </c>
      <c r="AC99" t="n">
        <v>532.8084260570206</v>
      </c>
      <c r="AD99" t="n">
        <v>413146.1704867524</v>
      </c>
      <c r="AE99" t="n">
        <v>587877.4288094272</v>
      </c>
      <c r="AF99" t="n">
        <v>4.298929342773423e-06</v>
      </c>
      <c r="AG99" t="n">
        <v>1.164583333333333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32.73</v>
      </c>
      <c r="G2" t="n">
        <v>6.8</v>
      </c>
      <c r="H2" t="n">
        <v>0.11</v>
      </c>
      <c r="I2" t="n">
        <v>289</v>
      </c>
      <c r="J2" t="n">
        <v>159.12</v>
      </c>
      <c r="K2" t="n">
        <v>50.28</v>
      </c>
      <c r="L2" t="n">
        <v>1</v>
      </c>
      <c r="M2" t="n">
        <v>287</v>
      </c>
      <c r="N2" t="n">
        <v>27.84</v>
      </c>
      <c r="O2" t="n">
        <v>19859.16</v>
      </c>
      <c r="P2" t="n">
        <v>399.4</v>
      </c>
      <c r="Q2" t="n">
        <v>1398.02</v>
      </c>
      <c r="R2" t="n">
        <v>351.64</v>
      </c>
      <c r="S2" t="n">
        <v>66.97</v>
      </c>
      <c r="T2" t="n">
        <v>138374.27</v>
      </c>
      <c r="U2" t="n">
        <v>0.19</v>
      </c>
      <c r="V2" t="n">
        <v>0.64</v>
      </c>
      <c r="W2" t="n">
        <v>5.78</v>
      </c>
      <c r="X2" t="n">
        <v>8.550000000000001</v>
      </c>
      <c r="Y2" t="n">
        <v>1</v>
      </c>
      <c r="Z2" t="n">
        <v>10</v>
      </c>
      <c r="AA2" t="n">
        <v>740.8487711757874</v>
      </c>
      <c r="AB2" t="n">
        <v>1054.174773597575</v>
      </c>
      <c r="AC2" t="n">
        <v>955.4256965553579</v>
      </c>
      <c r="AD2" t="n">
        <v>740848.7711757874</v>
      </c>
      <c r="AE2" t="n">
        <v>1054174.773597575</v>
      </c>
      <c r="AF2" t="n">
        <v>3.3443009232447e-06</v>
      </c>
      <c r="AG2" t="n">
        <v>1.84875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2.5218</v>
      </c>
      <c r="E3" t="n">
        <v>39.65</v>
      </c>
      <c r="F3" t="n">
        <v>30.43</v>
      </c>
      <c r="G3" t="n">
        <v>8.529999999999999</v>
      </c>
      <c r="H3" t="n">
        <v>0.14</v>
      </c>
      <c r="I3" t="n">
        <v>214</v>
      </c>
      <c r="J3" t="n">
        <v>159.48</v>
      </c>
      <c r="K3" t="n">
        <v>50.28</v>
      </c>
      <c r="L3" t="n">
        <v>1.25</v>
      </c>
      <c r="M3" t="n">
        <v>212</v>
      </c>
      <c r="N3" t="n">
        <v>27.95</v>
      </c>
      <c r="O3" t="n">
        <v>19902.91</v>
      </c>
      <c r="P3" t="n">
        <v>369.6</v>
      </c>
      <c r="Q3" t="n">
        <v>1397.79</v>
      </c>
      <c r="R3" t="n">
        <v>276.96</v>
      </c>
      <c r="S3" t="n">
        <v>66.97</v>
      </c>
      <c r="T3" t="n">
        <v>101410.38</v>
      </c>
      <c r="U3" t="n">
        <v>0.24</v>
      </c>
      <c r="V3" t="n">
        <v>0.6899999999999999</v>
      </c>
      <c r="W3" t="n">
        <v>5.64</v>
      </c>
      <c r="X3" t="n">
        <v>6.26</v>
      </c>
      <c r="Y3" t="n">
        <v>1</v>
      </c>
      <c r="Z3" t="n">
        <v>10</v>
      </c>
      <c r="AA3" t="n">
        <v>615.1865548651825</v>
      </c>
      <c r="AB3" t="n">
        <v>875.3664343210438</v>
      </c>
      <c r="AC3" t="n">
        <v>793.3671021154921</v>
      </c>
      <c r="AD3" t="n">
        <v>615186.5548651825</v>
      </c>
      <c r="AE3" t="n">
        <v>875366.4343210438</v>
      </c>
      <c r="AF3" t="n">
        <v>3.741806676533336e-06</v>
      </c>
      <c r="AG3" t="n">
        <v>1.652083333333333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2.7086</v>
      </c>
      <c r="E4" t="n">
        <v>36.92</v>
      </c>
      <c r="F4" t="n">
        <v>29.12</v>
      </c>
      <c r="G4" t="n">
        <v>10.28</v>
      </c>
      <c r="H4" t="n">
        <v>0.17</v>
      </c>
      <c r="I4" t="n">
        <v>170</v>
      </c>
      <c r="J4" t="n">
        <v>159.83</v>
      </c>
      <c r="K4" t="n">
        <v>50.28</v>
      </c>
      <c r="L4" t="n">
        <v>1.5</v>
      </c>
      <c r="M4" t="n">
        <v>168</v>
      </c>
      <c r="N4" t="n">
        <v>28.05</v>
      </c>
      <c r="O4" t="n">
        <v>19946.71</v>
      </c>
      <c r="P4" t="n">
        <v>351.81</v>
      </c>
      <c r="Q4" t="n">
        <v>1397.56</v>
      </c>
      <c r="R4" t="n">
        <v>233.32</v>
      </c>
      <c r="S4" t="n">
        <v>66.97</v>
      </c>
      <c r="T4" t="n">
        <v>79813.99000000001</v>
      </c>
      <c r="U4" t="n">
        <v>0.29</v>
      </c>
      <c r="V4" t="n">
        <v>0.72</v>
      </c>
      <c r="W4" t="n">
        <v>5.59</v>
      </c>
      <c r="X4" t="n">
        <v>4.95</v>
      </c>
      <c r="Y4" t="n">
        <v>1</v>
      </c>
      <c r="Z4" t="n">
        <v>10</v>
      </c>
      <c r="AA4" t="n">
        <v>547.0736448898466</v>
      </c>
      <c r="AB4" t="n">
        <v>778.4466387487778</v>
      </c>
      <c r="AC4" t="n">
        <v>705.5261999104234</v>
      </c>
      <c r="AD4" t="n">
        <v>547073.6448898466</v>
      </c>
      <c r="AE4" t="n">
        <v>778446.6387487778</v>
      </c>
      <c r="AF4" t="n">
        <v>4.018977541461731e-06</v>
      </c>
      <c r="AG4" t="n">
        <v>1.538333333333333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2.8494</v>
      </c>
      <c r="E5" t="n">
        <v>35.1</v>
      </c>
      <c r="F5" t="n">
        <v>28.23</v>
      </c>
      <c r="G5" t="n">
        <v>12.01</v>
      </c>
      <c r="H5" t="n">
        <v>0.19</v>
      </c>
      <c r="I5" t="n">
        <v>141</v>
      </c>
      <c r="J5" t="n">
        <v>160.19</v>
      </c>
      <c r="K5" t="n">
        <v>50.28</v>
      </c>
      <c r="L5" t="n">
        <v>1.75</v>
      </c>
      <c r="M5" t="n">
        <v>139</v>
      </c>
      <c r="N5" t="n">
        <v>28.16</v>
      </c>
      <c r="O5" t="n">
        <v>19990.53</v>
      </c>
      <c r="P5" t="n">
        <v>339.36</v>
      </c>
      <c r="Q5" t="n">
        <v>1397.64</v>
      </c>
      <c r="R5" t="n">
        <v>205.01</v>
      </c>
      <c r="S5" t="n">
        <v>66.97</v>
      </c>
      <c r="T5" t="n">
        <v>65800.45</v>
      </c>
      <c r="U5" t="n">
        <v>0.33</v>
      </c>
      <c r="V5" t="n">
        <v>0.75</v>
      </c>
      <c r="W5" t="n">
        <v>5.52</v>
      </c>
      <c r="X5" t="n">
        <v>4.06</v>
      </c>
      <c r="Y5" t="n">
        <v>1</v>
      </c>
      <c r="Z5" t="n">
        <v>10</v>
      </c>
      <c r="AA5" t="n">
        <v>503.0064571238556</v>
      </c>
      <c r="AB5" t="n">
        <v>715.7421847580284</v>
      </c>
      <c r="AC5" t="n">
        <v>648.6955413406091</v>
      </c>
      <c r="AD5" t="n">
        <v>503006.4571238556</v>
      </c>
      <c r="AE5" t="n">
        <v>715742.1847580285</v>
      </c>
      <c r="AF5" t="n">
        <v>4.227894339009473e-06</v>
      </c>
      <c r="AG5" t="n">
        <v>1.4625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2.9571</v>
      </c>
      <c r="E6" t="n">
        <v>33.82</v>
      </c>
      <c r="F6" t="n">
        <v>27.63</v>
      </c>
      <c r="G6" t="n">
        <v>13.81</v>
      </c>
      <c r="H6" t="n">
        <v>0.22</v>
      </c>
      <c r="I6" t="n">
        <v>120</v>
      </c>
      <c r="J6" t="n">
        <v>160.54</v>
      </c>
      <c r="K6" t="n">
        <v>50.28</v>
      </c>
      <c r="L6" t="n">
        <v>2</v>
      </c>
      <c r="M6" t="n">
        <v>118</v>
      </c>
      <c r="N6" t="n">
        <v>28.26</v>
      </c>
      <c r="O6" t="n">
        <v>20034.4</v>
      </c>
      <c r="P6" t="n">
        <v>330.39</v>
      </c>
      <c r="Q6" t="n">
        <v>1397.66</v>
      </c>
      <c r="R6" t="n">
        <v>185.1</v>
      </c>
      <c r="S6" t="n">
        <v>66.97</v>
      </c>
      <c r="T6" t="n">
        <v>55950.99</v>
      </c>
      <c r="U6" t="n">
        <v>0.36</v>
      </c>
      <c r="V6" t="n">
        <v>0.76</v>
      </c>
      <c r="W6" t="n">
        <v>5.49</v>
      </c>
      <c r="X6" t="n">
        <v>3.45</v>
      </c>
      <c r="Y6" t="n">
        <v>1</v>
      </c>
      <c r="Z6" t="n">
        <v>10</v>
      </c>
      <c r="AA6" t="n">
        <v>473.1730883894048</v>
      </c>
      <c r="AB6" t="n">
        <v>673.2914364340764</v>
      </c>
      <c r="AC6" t="n">
        <v>610.2213368704201</v>
      </c>
      <c r="AD6" t="n">
        <v>473173.0883894048</v>
      </c>
      <c r="AE6" t="n">
        <v>673291.4364340764</v>
      </c>
      <c r="AF6" t="n">
        <v>4.387697883724613e-06</v>
      </c>
      <c r="AG6" t="n">
        <v>1.409166666666667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3.0466</v>
      </c>
      <c r="E7" t="n">
        <v>32.82</v>
      </c>
      <c r="F7" t="n">
        <v>27.15</v>
      </c>
      <c r="G7" t="n">
        <v>15.66</v>
      </c>
      <c r="H7" t="n">
        <v>0.25</v>
      </c>
      <c r="I7" t="n">
        <v>104</v>
      </c>
      <c r="J7" t="n">
        <v>160.9</v>
      </c>
      <c r="K7" t="n">
        <v>50.28</v>
      </c>
      <c r="L7" t="n">
        <v>2.25</v>
      </c>
      <c r="M7" t="n">
        <v>102</v>
      </c>
      <c r="N7" t="n">
        <v>28.37</v>
      </c>
      <c r="O7" t="n">
        <v>20078.3</v>
      </c>
      <c r="P7" t="n">
        <v>322.73</v>
      </c>
      <c r="Q7" t="n">
        <v>1397.33</v>
      </c>
      <c r="R7" t="n">
        <v>169.7</v>
      </c>
      <c r="S7" t="n">
        <v>66.97</v>
      </c>
      <c r="T7" t="n">
        <v>48330.04</v>
      </c>
      <c r="U7" t="n">
        <v>0.39</v>
      </c>
      <c r="V7" t="n">
        <v>0.78</v>
      </c>
      <c r="W7" t="n">
        <v>5.46</v>
      </c>
      <c r="X7" t="n">
        <v>2.98</v>
      </c>
      <c r="Y7" t="n">
        <v>1</v>
      </c>
      <c r="Z7" t="n">
        <v>10</v>
      </c>
      <c r="AA7" t="n">
        <v>449.9073861835681</v>
      </c>
      <c r="AB7" t="n">
        <v>640.18600748581</v>
      </c>
      <c r="AC7" t="n">
        <v>580.2170355868793</v>
      </c>
      <c r="AD7" t="n">
        <v>449907.3861835681</v>
      </c>
      <c r="AE7" t="n">
        <v>640186.00748581</v>
      </c>
      <c r="AF7" t="n">
        <v>4.52049655830219e-06</v>
      </c>
      <c r="AG7" t="n">
        <v>1.3675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3.1182</v>
      </c>
      <c r="E8" t="n">
        <v>32.07</v>
      </c>
      <c r="F8" t="n">
        <v>26.78</v>
      </c>
      <c r="G8" t="n">
        <v>17.47</v>
      </c>
      <c r="H8" t="n">
        <v>0.27</v>
      </c>
      <c r="I8" t="n">
        <v>92</v>
      </c>
      <c r="J8" t="n">
        <v>161.26</v>
      </c>
      <c r="K8" t="n">
        <v>50.28</v>
      </c>
      <c r="L8" t="n">
        <v>2.5</v>
      </c>
      <c r="M8" t="n">
        <v>90</v>
      </c>
      <c r="N8" t="n">
        <v>28.48</v>
      </c>
      <c r="O8" t="n">
        <v>20122.23</v>
      </c>
      <c r="P8" t="n">
        <v>316.57</v>
      </c>
      <c r="Q8" t="n">
        <v>1397.25</v>
      </c>
      <c r="R8" t="n">
        <v>157.97</v>
      </c>
      <c r="S8" t="n">
        <v>66.97</v>
      </c>
      <c r="T8" t="n">
        <v>42529.18</v>
      </c>
      <c r="U8" t="n">
        <v>0.42</v>
      </c>
      <c r="V8" t="n">
        <v>0.79</v>
      </c>
      <c r="W8" t="n">
        <v>5.44</v>
      </c>
      <c r="X8" t="n">
        <v>2.62</v>
      </c>
      <c r="Y8" t="n">
        <v>1</v>
      </c>
      <c r="Z8" t="n">
        <v>10</v>
      </c>
      <c r="AA8" t="n">
        <v>432.3091754125361</v>
      </c>
      <c r="AB8" t="n">
        <v>615.1450131870323</v>
      </c>
      <c r="AC8" t="n">
        <v>557.5217387351958</v>
      </c>
      <c r="AD8" t="n">
        <v>432309.1754125361</v>
      </c>
      <c r="AE8" t="n">
        <v>615145.0131870323</v>
      </c>
      <c r="AF8" t="n">
        <v>4.626735497964251e-06</v>
      </c>
      <c r="AG8" t="n">
        <v>1.33625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3.1693</v>
      </c>
      <c r="E9" t="n">
        <v>31.55</v>
      </c>
      <c r="F9" t="n">
        <v>26.55</v>
      </c>
      <c r="G9" t="n">
        <v>19.2</v>
      </c>
      <c r="H9" t="n">
        <v>0.3</v>
      </c>
      <c r="I9" t="n">
        <v>83</v>
      </c>
      <c r="J9" t="n">
        <v>161.61</v>
      </c>
      <c r="K9" t="n">
        <v>50.28</v>
      </c>
      <c r="L9" t="n">
        <v>2.75</v>
      </c>
      <c r="M9" t="n">
        <v>81</v>
      </c>
      <c r="N9" t="n">
        <v>28.58</v>
      </c>
      <c r="O9" t="n">
        <v>20166.2</v>
      </c>
      <c r="P9" t="n">
        <v>312.24</v>
      </c>
      <c r="Q9" t="n">
        <v>1397.24</v>
      </c>
      <c r="R9" t="n">
        <v>149.8</v>
      </c>
      <c r="S9" t="n">
        <v>66.97</v>
      </c>
      <c r="T9" t="n">
        <v>38485.28</v>
      </c>
      <c r="U9" t="n">
        <v>0.45</v>
      </c>
      <c r="V9" t="n">
        <v>0.79</v>
      </c>
      <c r="W9" t="n">
        <v>5.44</v>
      </c>
      <c r="X9" t="n">
        <v>2.39</v>
      </c>
      <c r="Y9" t="n">
        <v>1</v>
      </c>
      <c r="Z9" t="n">
        <v>10</v>
      </c>
      <c r="AA9" t="n">
        <v>420.4725608586297</v>
      </c>
      <c r="AB9" t="n">
        <v>598.3023579070367</v>
      </c>
      <c r="AC9" t="n">
        <v>542.2568072876156</v>
      </c>
      <c r="AD9" t="n">
        <v>420472.5608586297</v>
      </c>
      <c r="AE9" t="n">
        <v>598302.3579070367</v>
      </c>
      <c r="AF9" t="n">
        <v>4.702556864119716e-06</v>
      </c>
      <c r="AG9" t="n">
        <v>1.314583333333333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3.2237</v>
      </c>
      <c r="E10" t="n">
        <v>31.02</v>
      </c>
      <c r="F10" t="n">
        <v>26.28</v>
      </c>
      <c r="G10" t="n">
        <v>21.02</v>
      </c>
      <c r="H10" t="n">
        <v>0.33</v>
      </c>
      <c r="I10" t="n">
        <v>75</v>
      </c>
      <c r="J10" t="n">
        <v>161.97</v>
      </c>
      <c r="K10" t="n">
        <v>50.28</v>
      </c>
      <c r="L10" t="n">
        <v>3</v>
      </c>
      <c r="M10" t="n">
        <v>73</v>
      </c>
      <c r="N10" t="n">
        <v>28.69</v>
      </c>
      <c r="O10" t="n">
        <v>20210.21</v>
      </c>
      <c r="P10" t="n">
        <v>307.3</v>
      </c>
      <c r="Q10" t="n">
        <v>1397.3</v>
      </c>
      <c r="R10" t="n">
        <v>141.74</v>
      </c>
      <c r="S10" t="n">
        <v>66.97</v>
      </c>
      <c r="T10" t="n">
        <v>34495.75</v>
      </c>
      <c r="U10" t="n">
        <v>0.47</v>
      </c>
      <c r="V10" t="n">
        <v>0.8</v>
      </c>
      <c r="W10" t="n">
        <v>5.4</v>
      </c>
      <c r="X10" t="n">
        <v>2.11</v>
      </c>
      <c r="Y10" t="n">
        <v>1</v>
      </c>
      <c r="Z10" t="n">
        <v>10</v>
      </c>
      <c r="AA10" t="n">
        <v>407.8795622170708</v>
      </c>
      <c r="AB10" t="n">
        <v>580.3834222100701</v>
      </c>
      <c r="AC10" t="n">
        <v>526.0164152306297</v>
      </c>
      <c r="AD10" t="n">
        <v>407879.5622170708</v>
      </c>
      <c r="AE10" t="n">
        <v>580383.4222100701</v>
      </c>
      <c r="AF10" t="n">
        <v>4.783274717717707e-06</v>
      </c>
      <c r="AG10" t="n">
        <v>1.2925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3.2664</v>
      </c>
      <c r="E11" t="n">
        <v>30.61</v>
      </c>
      <c r="F11" t="n">
        <v>26.1</v>
      </c>
      <c r="G11" t="n">
        <v>23.03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303.42</v>
      </c>
      <c r="Q11" t="n">
        <v>1397.35</v>
      </c>
      <c r="R11" t="n">
        <v>135.46</v>
      </c>
      <c r="S11" t="n">
        <v>66.97</v>
      </c>
      <c r="T11" t="n">
        <v>31392.61</v>
      </c>
      <c r="U11" t="n">
        <v>0.49</v>
      </c>
      <c r="V11" t="n">
        <v>0.8100000000000001</v>
      </c>
      <c r="W11" t="n">
        <v>5.41</v>
      </c>
      <c r="X11" t="n">
        <v>1.93</v>
      </c>
      <c r="Y11" t="n">
        <v>1</v>
      </c>
      <c r="Z11" t="n">
        <v>10</v>
      </c>
      <c r="AA11" t="n">
        <v>398.4507183552818</v>
      </c>
      <c r="AB11" t="n">
        <v>566.9668522837809</v>
      </c>
      <c r="AC11" t="n">
        <v>513.8566330121029</v>
      </c>
      <c r="AD11" t="n">
        <v>398450.7183552817</v>
      </c>
      <c r="AE11" t="n">
        <v>566966.8522837809</v>
      </c>
      <c r="AF11" t="n">
        <v>4.846632297655836e-06</v>
      </c>
      <c r="AG11" t="n">
        <v>1.275416666666667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3.2985</v>
      </c>
      <c r="E12" t="n">
        <v>30.32</v>
      </c>
      <c r="F12" t="n">
        <v>25.96</v>
      </c>
      <c r="G12" t="n">
        <v>24.73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300.15</v>
      </c>
      <c r="Q12" t="n">
        <v>1397.23</v>
      </c>
      <c r="R12" t="n">
        <v>131.11</v>
      </c>
      <c r="S12" t="n">
        <v>66.97</v>
      </c>
      <c r="T12" t="n">
        <v>29242.67</v>
      </c>
      <c r="U12" t="n">
        <v>0.51</v>
      </c>
      <c r="V12" t="n">
        <v>0.8100000000000001</v>
      </c>
      <c r="W12" t="n">
        <v>5.4</v>
      </c>
      <c r="X12" t="n">
        <v>1.8</v>
      </c>
      <c r="Y12" t="n">
        <v>1</v>
      </c>
      <c r="Z12" t="n">
        <v>10</v>
      </c>
      <c r="AA12" t="n">
        <v>391.2177838313133</v>
      </c>
      <c r="AB12" t="n">
        <v>556.6749041684499</v>
      </c>
      <c r="AC12" t="n">
        <v>504.5287758642352</v>
      </c>
      <c r="AD12" t="n">
        <v>391217.7838313133</v>
      </c>
      <c r="AE12" t="n">
        <v>556674.9041684499</v>
      </c>
      <c r="AF12" t="n">
        <v>4.894261766414946e-06</v>
      </c>
      <c r="AG12" t="n">
        <v>1.263333333333333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3.3344</v>
      </c>
      <c r="E13" t="n">
        <v>29.99</v>
      </c>
      <c r="F13" t="n">
        <v>25.8</v>
      </c>
      <c r="G13" t="n">
        <v>26.69</v>
      </c>
      <c r="H13" t="n">
        <v>0.41</v>
      </c>
      <c r="I13" t="n">
        <v>58</v>
      </c>
      <c r="J13" t="n">
        <v>163.04</v>
      </c>
      <c r="K13" t="n">
        <v>50.28</v>
      </c>
      <c r="L13" t="n">
        <v>3.75</v>
      </c>
      <c r="M13" t="n">
        <v>56</v>
      </c>
      <c r="N13" t="n">
        <v>29.01</v>
      </c>
      <c r="O13" t="n">
        <v>20342.46</v>
      </c>
      <c r="P13" t="n">
        <v>296.55</v>
      </c>
      <c r="Q13" t="n">
        <v>1397.32</v>
      </c>
      <c r="R13" t="n">
        <v>125.66</v>
      </c>
      <c r="S13" t="n">
        <v>66.97</v>
      </c>
      <c r="T13" t="n">
        <v>26544.07</v>
      </c>
      <c r="U13" t="n">
        <v>0.53</v>
      </c>
      <c r="V13" t="n">
        <v>0.82</v>
      </c>
      <c r="W13" t="n">
        <v>5.39</v>
      </c>
      <c r="X13" t="n">
        <v>1.63</v>
      </c>
      <c r="Y13" t="n">
        <v>1</v>
      </c>
      <c r="Z13" t="n">
        <v>10</v>
      </c>
      <c r="AA13" t="n">
        <v>383.3166454651238</v>
      </c>
      <c r="AB13" t="n">
        <v>545.4321498137126</v>
      </c>
      <c r="AC13" t="n">
        <v>494.3391785796026</v>
      </c>
      <c r="AD13" t="n">
        <v>383316.6454651238</v>
      </c>
      <c r="AE13" t="n">
        <v>545432.1498137126</v>
      </c>
      <c r="AF13" t="n">
        <v>4.947529614653325e-06</v>
      </c>
      <c r="AG13" t="n">
        <v>1.249583333333333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3.3604</v>
      </c>
      <c r="E14" t="n">
        <v>29.76</v>
      </c>
      <c r="F14" t="n">
        <v>25.69</v>
      </c>
      <c r="G14" t="n">
        <v>28.55</v>
      </c>
      <c r="H14" t="n">
        <v>0.43</v>
      </c>
      <c r="I14" t="n">
        <v>54</v>
      </c>
      <c r="J14" t="n">
        <v>163.4</v>
      </c>
      <c r="K14" t="n">
        <v>50.28</v>
      </c>
      <c r="L14" t="n">
        <v>4</v>
      </c>
      <c r="M14" t="n">
        <v>52</v>
      </c>
      <c r="N14" t="n">
        <v>29.12</v>
      </c>
      <c r="O14" t="n">
        <v>20386.62</v>
      </c>
      <c r="P14" t="n">
        <v>293.63</v>
      </c>
      <c r="Q14" t="n">
        <v>1397.22</v>
      </c>
      <c r="R14" t="n">
        <v>122.12</v>
      </c>
      <c r="S14" t="n">
        <v>66.97</v>
      </c>
      <c r="T14" t="n">
        <v>24791.2</v>
      </c>
      <c r="U14" t="n">
        <v>0.55</v>
      </c>
      <c r="V14" t="n">
        <v>0.82</v>
      </c>
      <c r="W14" t="n">
        <v>5.39</v>
      </c>
      <c r="X14" t="n">
        <v>1.53</v>
      </c>
      <c r="Y14" t="n">
        <v>1</v>
      </c>
      <c r="Z14" t="n">
        <v>10</v>
      </c>
      <c r="AA14" t="n">
        <v>377.4829163284043</v>
      </c>
      <c r="AB14" t="n">
        <v>537.1311708134116</v>
      </c>
      <c r="AC14" t="n">
        <v>486.8157879217237</v>
      </c>
      <c r="AD14" t="n">
        <v>377482.9163284043</v>
      </c>
      <c r="AE14" t="n">
        <v>537131.1708134116</v>
      </c>
      <c r="AF14" t="n">
        <v>4.98610800056413e-06</v>
      </c>
      <c r="AG14" t="n">
        <v>1.24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3.3862</v>
      </c>
      <c r="E15" t="n">
        <v>29.53</v>
      </c>
      <c r="F15" t="n">
        <v>25.6</v>
      </c>
      <c r="G15" t="n">
        <v>30.72</v>
      </c>
      <c r="H15" t="n">
        <v>0.46</v>
      </c>
      <c r="I15" t="n">
        <v>50</v>
      </c>
      <c r="J15" t="n">
        <v>163.76</v>
      </c>
      <c r="K15" t="n">
        <v>50.28</v>
      </c>
      <c r="L15" t="n">
        <v>4.25</v>
      </c>
      <c r="M15" t="n">
        <v>48</v>
      </c>
      <c r="N15" t="n">
        <v>29.23</v>
      </c>
      <c r="O15" t="n">
        <v>20430.81</v>
      </c>
      <c r="P15" t="n">
        <v>290.31</v>
      </c>
      <c r="Q15" t="n">
        <v>1397.34</v>
      </c>
      <c r="R15" t="n">
        <v>118.82</v>
      </c>
      <c r="S15" t="n">
        <v>66.97</v>
      </c>
      <c r="T15" t="n">
        <v>23159.21</v>
      </c>
      <c r="U15" t="n">
        <v>0.5600000000000001</v>
      </c>
      <c r="V15" t="n">
        <v>0.82</v>
      </c>
      <c r="W15" t="n">
        <v>5.39</v>
      </c>
      <c r="X15" t="n">
        <v>1.43</v>
      </c>
      <c r="Y15" t="n">
        <v>1</v>
      </c>
      <c r="Z15" t="n">
        <v>10</v>
      </c>
      <c r="AA15" t="n">
        <v>371.5435553699933</v>
      </c>
      <c r="AB15" t="n">
        <v>528.6798852916602</v>
      </c>
      <c r="AC15" t="n">
        <v>479.1561705995853</v>
      </c>
      <c r="AD15" t="n">
        <v>371543.5553699933</v>
      </c>
      <c r="AE15" t="n">
        <v>528679.8852916602</v>
      </c>
      <c r="AF15" t="n">
        <v>5.024389629660235e-06</v>
      </c>
      <c r="AG15" t="n">
        <v>1.230416666666667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3.4108</v>
      </c>
      <c r="E16" t="n">
        <v>29.32</v>
      </c>
      <c r="F16" t="n">
        <v>25.48</v>
      </c>
      <c r="G16" t="n">
        <v>32.53</v>
      </c>
      <c r="H16" t="n">
        <v>0.49</v>
      </c>
      <c r="I16" t="n">
        <v>47</v>
      </c>
      <c r="J16" t="n">
        <v>164.12</v>
      </c>
      <c r="K16" t="n">
        <v>50.28</v>
      </c>
      <c r="L16" t="n">
        <v>4.5</v>
      </c>
      <c r="M16" t="n">
        <v>45</v>
      </c>
      <c r="N16" t="n">
        <v>29.34</v>
      </c>
      <c r="O16" t="n">
        <v>20475.04</v>
      </c>
      <c r="P16" t="n">
        <v>287.31</v>
      </c>
      <c r="Q16" t="n">
        <v>1397.29</v>
      </c>
      <c r="R16" t="n">
        <v>115.29</v>
      </c>
      <c r="S16" t="n">
        <v>66.97</v>
      </c>
      <c r="T16" t="n">
        <v>21411.27</v>
      </c>
      <c r="U16" t="n">
        <v>0.58</v>
      </c>
      <c r="V16" t="n">
        <v>0.83</v>
      </c>
      <c r="W16" t="n">
        <v>5.37</v>
      </c>
      <c r="X16" t="n">
        <v>1.31</v>
      </c>
      <c r="Y16" t="n">
        <v>1</v>
      </c>
      <c r="Z16" t="n">
        <v>10</v>
      </c>
      <c r="AA16" t="n">
        <v>365.9255428112256</v>
      </c>
      <c r="AB16" t="n">
        <v>520.6858555414237</v>
      </c>
      <c r="AC16" t="n">
        <v>471.9109759376597</v>
      </c>
      <c r="AD16" t="n">
        <v>365925.5428112256</v>
      </c>
      <c r="AE16" t="n">
        <v>520685.8555414237</v>
      </c>
      <c r="AF16" t="n">
        <v>5.060890717868151e-06</v>
      </c>
      <c r="AG16" t="n">
        <v>1.221666666666667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3.4302</v>
      </c>
      <c r="E17" t="n">
        <v>29.15</v>
      </c>
      <c r="F17" t="n">
        <v>25.41</v>
      </c>
      <c r="G17" t="n">
        <v>34.65</v>
      </c>
      <c r="H17" t="n">
        <v>0.51</v>
      </c>
      <c r="I17" t="n">
        <v>44</v>
      </c>
      <c r="J17" t="n">
        <v>164.48</v>
      </c>
      <c r="K17" t="n">
        <v>50.28</v>
      </c>
      <c r="L17" t="n">
        <v>4.75</v>
      </c>
      <c r="M17" t="n">
        <v>42</v>
      </c>
      <c r="N17" t="n">
        <v>29.45</v>
      </c>
      <c r="O17" t="n">
        <v>20519.3</v>
      </c>
      <c r="P17" t="n">
        <v>284.72</v>
      </c>
      <c r="Q17" t="n">
        <v>1397.33</v>
      </c>
      <c r="R17" t="n">
        <v>113.05</v>
      </c>
      <c r="S17" t="n">
        <v>66.97</v>
      </c>
      <c r="T17" t="n">
        <v>20308.78</v>
      </c>
      <c r="U17" t="n">
        <v>0.59</v>
      </c>
      <c r="V17" t="n">
        <v>0.83</v>
      </c>
      <c r="W17" t="n">
        <v>5.37</v>
      </c>
      <c r="X17" t="n">
        <v>1.24</v>
      </c>
      <c r="Y17" t="n">
        <v>1</v>
      </c>
      <c r="Z17" t="n">
        <v>10</v>
      </c>
      <c r="AA17" t="n">
        <v>361.4970102705126</v>
      </c>
      <c r="AB17" t="n">
        <v>514.3843707173821</v>
      </c>
      <c r="AC17" t="n">
        <v>466.1997782519118</v>
      </c>
      <c r="AD17" t="n">
        <v>361497.0102705127</v>
      </c>
      <c r="AE17" t="n">
        <v>514384.3707173822</v>
      </c>
      <c r="AF17" t="n">
        <v>5.089676128893905e-06</v>
      </c>
      <c r="AG17" t="n">
        <v>1.214583333333333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3.4452</v>
      </c>
      <c r="E18" t="n">
        <v>29.03</v>
      </c>
      <c r="F18" t="n">
        <v>25.35</v>
      </c>
      <c r="G18" t="n">
        <v>36.21</v>
      </c>
      <c r="H18" t="n">
        <v>0.54</v>
      </c>
      <c r="I18" t="n">
        <v>42</v>
      </c>
      <c r="J18" t="n">
        <v>164.83</v>
      </c>
      <c r="K18" t="n">
        <v>50.28</v>
      </c>
      <c r="L18" t="n">
        <v>5</v>
      </c>
      <c r="M18" t="n">
        <v>40</v>
      </c>
      <c r="N18" t="n">
        <v>29.55</v>
      </c>
      <c r="O18" t="n">
        <v>20563.61</v>
      </c>
      <c r="P18" t="n">
        <v>282.49</v>
      </c>
      <c r="Q18" t="n">
        <v>1397.27</v>
      </c>
      <c r="R18" t="n">
        <v>110.86</v>
      </c>
      <c r="S18" t="n">
        <v>66.97</v>
      </c>
      <c r="T18" t="n">
        <v>19220.59</v>
      </c>
      <c r="U18" t="n">
        <v>0.6</v>
      </c>
      <c r="V18" t="n">
        <v>0.83</v>
      </c>
      <c r="W18" t="n">
        <v>5.37</v>
      </c>
      <c r="X18" t="n">
        <v>1.18</v>
      </c>
      <c r="Y18" t="n">
        <v>1</v>
      </c>
      <c r="Z18" t="n">
        <v>10</v>
      </c>
      <c r="AA18" t="n">
        <v>357.9059490851068</v>
      </c>
      <c r="AB18" t="n">
        <v>509.274547688195</v>
      </c>
      <c r="AC18" t="n">
        <v>461.5686142844078</v>
      </c>
      <c r="AD18" t="n">
        <v>357905.9490851068</v>
      </c>
      <c r="AE18" t="n">
        <v>509274.547688195</v>
      </c>
      <c r="AF18" t="n">
        <v>5.111932889996291e-06</v>
      </c>
      <c r="AG18" t="n">
        <v>1.209583333333333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3.4593</v>
      </c>
      <c r="E19" t="n">
        <v>28.91</v>
      </c>
      <c r="F19" t="n">
        <v>25.29</v>
      </c>
      <c r="G19" t="n">
        <v>37.94</v>
      </c>
      <c r="H19" t="n">
        <v>0.5600000000000001</v>
      </c>
      <c r="I19" t="n">
        <v>40</v>
      </c>
      <c r="J19" t="n">
        <v>165.19</v>
      </c>
      <c r="K19" t="n">
        <v>50.28</v>
      </c>
      <c r="L19" t="n">
        <v>5.25</v>
      </c>
      <c r="M19" t="n">
        <v>38</v>
      </c>
      <c r="N19" t="n">
        <v>29.66</v>
      </c>
      <c r="O19" t="n">
        <v>20607.95</v>
      </c>
      <c r="P19" t="n">
        <v>279.69</v>
      </c>
      <c r="Q19" t="n">
        <v>1397.18</v>
      </c>
      <c r="R19" t="n">
        <v>109.24</v>
      </c>
      <c r="S19" t="n">
        <v>66.97</v>
      </c>
      <c r="T19" t="n">
        <v>18419.36</v>
      </c>
      <c r="U19" t="n">
        <v>0.61</v>
      </c>
      <c r="V19" t="n">
        <v>0.83</v>
      </c>
      <c r="W19" t="n">
        <v>5.36</v>
      </c>
      <c r="X19" t="n">
        <v>1.13</v>
      </c>
      <c r="Y19" t="n">
        <v>1</v>
      </c>
      <c r="Z19" t="n">
        <v>10</v>
      </c>
      <c r="AA19" t="n">
        <v>353.9941550649905</v>
      </c>
      <c r="AB19" t="n">
        <v>503.708344792332</v>
      </c>
      <c r="AC19" t="n">
        <v>456.5238215117628</v>
      </c>
      <c r="AD19" t="n">
        <v>353994.1550649905</v>
      </c>
      <c r="AE19" t="n">
        <v>503708.344792332</v>
      </c>
      <c r="AF19" t="n">
        <v>5.132854245432536e-06</v>
      </c>
      <c r="AG19" t="n">
        <v>1.204583333333333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3.4817</v>
      </c>
      <c r="E20" t="n">
        <v>28.72</v>
      </c>
      <c r="F20" t="n">
        <v>25.2</v>
      </c>
      <c r="G20" t="n">
        <v>40.87</v>
      </c>
      <c r="H20" t="n">
        <v>0.59</v>
      </c>
      <c r="I20" t="n">
        <v>37</v>
      </c>
      <c r="J20" t="n">
        <v>165.55</v>
      </c>
      <c r="K20" t="n">
        <v>50.28</v>
      </c>
      <c r="L20" t="n">
        <v>5.5</v>
      </c>
      <c r="M20" t="n">
        <v>35</v>
      </c>
      <c r="N20" t="n">
        <v>29.77</v>
      </c>
      <c r="O20" t="n">
        <v>20652.33</v>
      </c>
      <c r="P20" t="n">
        <v>276.42</v>
      </c>
      <c r="Q20" t="n">
        <v>1397.3</v>
      </c>
      <c r="R20" t="n">
        <v>106.18</v>
      </c>
      <c r="S20" t="n">
        <v>66.97</v>
      </c>
      <c r="T20" t="n">
        <v>16905.28</v>
      </c>
      <c r="U20" t="n">
        <v>0.63</v>
      </c>
      <c r="V20" t="n">
        <v>0.84</v>
      </c>
      <c r="W20" t="n">
        <v>5.36</v>
      </c>
      <c r="X20" t="n">
        <v>1.04</v>
      </c>
      <c r="Y20" t="n">
        <v>1</v>
      </c>
      <c r="Z20" t="n">
        <v>10</v>
      </c>
      <c r="AA20" t="n">
        <v>348.7741883299121</v>
      </c>
      <c r="AB20" t="n">
        <v>496.2807057582509</v>
      </c>
      <c r="AC20" t="n">
        <v>449.791961315866</v>
      </c>
      <c r="AD20" t="n">
        <v>348774.1883299121</v>
      </c>
      <c r="AE20" t="n">
        <v>496280.7057582509</v>
      </c>
      <c r="AF20" t="n">
        <v>5.166091008678767e-06</v>
      </c>
      <c r="AG20" t="n">
        <v>1.196666666666667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3.4876</v>
      </c>
      <c r="E21" t="n">
        <v>28.67</v>
      </c>
      <c r="F21" t="n">
        <v>25.19</v>
      </c>
      <c r="G21" t="n">
        <v>41.98</v>
      </c>
      <c r="H21" t="n">
        <v>0.61</v>
      </c>
      <c r="I21" t="n">
        <v>36</v>
      </c>
      <c r="J21" t="n">
        <v>165.91</v>
      </c>
      <c r="K21" t="n">
        <v>50.28</v>
      </c>
      <c r="L21" t="n">
        <v>5.75</v>
      </c>
      <c r="M21" t="n">
        <v>34</v>
      </c>
      <c r="N21" t="n">
        <v>29.88</v>
      </c>
      <c r="O21" t="n">
        <v>20696.74</v>
      </c>
      <c r="P21" t="n">
        <v>275.03</v>
      </c>
      <c r="Q21" t="n">
        <v>1397.23</v>
      </c>
      <c r="R21" t="n">
        <v>105.91</v>
      </c>
      <c r="S21" t="n">
        <v>66.97</v>
      </c>
      <c r="T21" t="n">
        <v>16777.82</v>
      </c>
      <c r="U21" t="n">
        <v>0.63</v>
      </c>
      <c r="V21" t="n">
        <v>0.84</v>
      </c>
      <c r="W21" t="n">
        <v>5.35</v>
      </c>
      <c r="X21" t="n">
        <v>1.02</v>
      </c>
      <c r="Y21" t="n">
        <v>1</v>
      </c>
      <c r="Z21" t="n">
        <v>10</v>
      </c>
      <c r="AA21" t="n">
        <v>347.0723361292613</v>
      </c>
      <c r="AB21" t="n">
        <v>493.8590918903224</v>
      </c>
      <c r="AC21" t="n">
        <v>447.5971904159151</v>
      </c>
      <c r="AD21" t="n">
        <v>347072.3361292613</v>
      </c>
      <c r="AE21" t="n">
        <v>493859.0918903224</v>
      </c>
      <c r="AF21" t="n">
        <v>5.174845334712374e-06</v>
      </c>
      <c r="AG21" t="n">
        <v>1.194583333333333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3.5062</v>
      </c>
      <c r="E22" t="n">
        <v>28.52</v>
      </c>
      <c r="F22" t="n">
        <v>25.1</v>
      </c>
      <c r="G22" t="n">
        <v>44.3</v>
      </c>
      <c r="H22" t="n">
        <v>0.64</v>
      </c>
      <c r="I22" t="n">
        <v>34</v>
      </c>
      <c r="J22" t="n">
        <v>166.27</v>
      </c>
      <c r="K22" t="n">
        <v>50.28</v>
      </c>
      <c r="L22" t="n">
        <v>6</v>
      </c>
      <c r="M22" t="n">
        <v>32</v>
      </c>
      <c r="N22" t="n">
        <v>29.99</v>
      </c>
      <c r="O22" t="n">
        <v>20741.2</v>
      </c>
      <c r="P22" t="n">
        <v>271.87</v>
      </c>
      <c r="Q22" t="n">
        <v>1397.36</v>
      </c>
      <c r="R22" t="n">
        <v>102.73</v>
      </c>
      <c r="S22" t="n">
        <v>66.97</v>
      </c>
      <c r="T22" t="n">
        <v>15194.45</v>
      </c>
      <c r="U22" t="n">
        <v>0.65</v>
      </c>
      <c r="V22" t="n">
        <v>0.84</v>
      </c>
      <c r="W22" t="n">
        <v>5.36</v>
      </c>
      <c r="X22" t="n">
        <v>0.93</v>
      </c>
      <c r="Y22" t="n">
        <v>1</v>
      </c>
      <c r="Z22" t="n">
        <v>10</v>
      </c>
      <c r="AA22" t="n">
        <v>342.3941652382505</v>
      </c>
      <c r="AB22" t="n">
        <v>487.202389562189</v>
      </c>
      <c r="AC22" t="n">
        <v>441.5640499747764</v>
      </c>
      <c r="AD22" t="n">
        <v>342394.1652382505</v>
      </c>
      <c r="AE22" t="n">
        <v>487202.389562189</v>
      </c>
      <c r="AF22" t="n">
        <v>5.202443718479333e-06</v>
      </c>
      <c r="AG22" t="n">
        <v>1.188333333333333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3.5194</v>
      </c>
      <c r="E23" t="n">
        <v>28.41</v>
      </c>
      <c r="F23" t="n">
        <v>25.06</v>
      </c>
      <c r="G23" t="n">
        <v>46.98</v>
      </c>
      <c r="H23" t="n">
        <v>0.66</v>
      </c>
      <c r="I23" t="n">
        <v>32</v>
      </c>
      <c r="J23" t="n">
        <v>166.64</v>
      </c>
      <c r="K23" t="n">
        <v>50.28</v>
      </c>
      <c r="L23" t="n">
        <v>6.25</v>
      </c>
      <c r="M23" t="n">
        <v>30</v>
      </c>
      <c r="N23" t="n">
        <v>30.11</v>
      </c>
      <c r="O23" t="n">
        <v>20785.69</v>
      </c>
      <c r="P23" t="n">
        <v>269.78</v>
      </c>
      <c r="Q23" t="n">
        <v>1397.19</v>
      </c>
      <c r="R23" t="n">
        <v>101.57</v>
      </c>
      <c r="S23" t="n">
        <v>66.97</v>
      </c>
      <c r="T23" t="n">
        <v>14627.31</v>
      </c>
      <c r="U23" t="n">
        <v>0.66</v>
      </c>
      <c r="V23" t="n">
        <v>0.84</v>
      </c>
      <c r="W23" t="n">
        <v>5.35</v>
      </c>
      <c r="X23" t="n">
        <v>0.89</v>
      </c>
      <c r="Y23" t="n">
        <v>1</v>
      </c>
      <c r="Z23" t="n">
        <v>10</v>
      </c>
      <c r="AA23" t="n">
        <v>339.3336611262435</v>
      </c>
      <c r="AB23" t="n">
        <v>482.8475112727265</v>
      </c>
      <c r="AC23" t="n">
        <v>437.6171118319434</v>
      </c>
      <c r="AD23" t="n">
        <v>339333.6611262435</v>
      </c>
      <c r="AE23" t="n">
        <v>482847.5112727265</v>
      </c>
      <c r="AF23" t="n">
        <v>5.222029668249434e-06</v>
      </c>
      <c r="AG23" t="n">
        <v>1.18375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3.5272</v>
      </c>
      <c r="E24" t="n">
        <v>28.35</v>
      </c>
      <c r="F24" t="n">
        <v>25.03</v>
      </c>
      <c r="G24" t="n">
        <v>48.44</v>
      </c>
      <c r="H24" t="n">
        <v>0.6899999999999999</v>
      </c>
      <c r="I24" t="n">
        <v>31</v>
      </c>
      <c r="J24" t="n">
        <v>167</v>
      </c>
      <c r="K24" t="n">
        <v>50.28</v>
      </c>
      <c r="L24" t="n">
        <v>6.5</v>
      </c>
      <c r="M24" t="n">
        <v>29</v>
      </c>
      <c r="N24" t="n">
        <v>30.22</v>
      </c>
      <c r="O24" t="n">
        <v>20830.22</v>
      </c>
      <c r="P24" t="n">
        <v>268.09</v>
      </c>
      <c r="Q24" t="n">
        <v>1397.2</v>
      </c>
      <c r="R24" t="n">
        <v>100.74</v>
      </c>
      <c r="S24" t="n">
        <v>66.97</v>
      </c>
      <c r="T24" t="n">
        <v>14218.72</v>
      </c>
      <c r="U24" t="n">
        <v>0.66</v>
      </c>
      <c r="V24" t="n">
        <v>0.84</v>
      </c>
      <c r="W24" t="n">
        <v>5.34</v>
      </c>
      <c r="X24" t="n">
        <v>0.86</v>
      </c>
      <c r="Y24" t="n">
        <v>1</v>
      </c>
      <c r="Z24" t="n">
        <v>10</v>
      </c>
      <c r="AA24" t="n">
        <v>337.162582560669</v>
      </c>
      <c r="AB24" t="n">
        <v>479.7582218733609</v>
      </c>
      <c r="AC24" t="n">
        <v>434.8172094341866</v>
      </c>
      <c r="AD24" t="n">
        <v>337162.582560669</v>
      </c>
      <c r="AE24" t="n">
        <v>479758.2218733609</v>
      </c>
      <c r="AF24" t="n">
        <v>5.233603184022676e-06</v>
      </c>
      <c r="AG24" t="n">
        <v>1.18125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3.5354</v>
      </c>
      <c r="E25" t="n">
        <v>28.28</v>
      </c>
      <c r="F25" t="n">
        <v>24.99</v>
      </c>
      <c r="G25" t="n">
        <v>49.99</v>
      </c>
      <c r="H25" t="n">
        <v>0.71</v>
      </c>
      <c r="I25" t="n">
        <v>30</v>
      </c>
      <c r="J25" t="n">
        <v>167.36</v>
      </c>
      <c r="K25" t="n">
        <v>50.28</v>
      </c>
      <c r="L25" t="n">
        <v>6.75</v>
      </c>
      <c r="M25" t="n">
        <v>28</v>
      </c>
      <c r="N25" t="n">
        <v>30.33</v>
      </c>
      <c r="O25" t="n">
        <v>20874.78</v>
      </c>
      <c r="P25" t="n">
        <v>264.8</v>
      </c>
      <c r="Q25" t="n">
        <v>1397.41</v>
      </c>
      <c r="R25" t="n">
        <v>99.45</v>
      </c>
      <c r="S25" t="n">
        <v>66.97</v>
      </c>
      <c r="T25" t="n">
        <v>13575.99</v>
      </c>
      <c r="U25" t="n">
        <v>0.67</v>
      </c>
      <c r="V25" t="n">
        <v>0.84</v>
      </c>
      <c r="W25" t="n">
        <v>5.34</v>
      </c>
      <c r="X25" t="n">
        <v>0.83</v>
      </c>
      <c r="Y25" t="n">
        <v>1</v>
      </c>
      <c r="Z25" t="n">
        <v>10</v>
      </c>
      <c r="AA25" t="n">
        <v>333.703326614429</v>
      </c>
      <c r="AB25" t="n">
        <v>474.8359482652739</v>
      </c>
      <c r="AC25" t="n">
        <v>430.3560263282827</v>
      </c>
      <c r="AD25" t="n">
        <v>333703.3266144291</v>
      </c>
      <c r="AE25" t="n">
        <v>474835.9482652739</v>
      </c>
      <c r="AF25" t="n">
        <v>5.245770213425314e-06</v>
      </c>
      <c r="AG25" t="n">
        <v>1.178333333333333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3.5476</v>
      </c>
      <c r="E26" t="n">
        <v>28.19</v>
      </c>
      <c r="F26" t="n">
        <v>24.96</v>
      </c>
      <c r="G26" t="n">
        <v>53.49</v>
      </c>
      <c r="H26" t="n">
        <v>0.74</v>
      </c>
      <c r="I26" t="n">
        <v>28</v>
      </c>
      <c r="J26" t="n">
        <v>167.72</v>
      </c>
      <c r="K26" t="n">
        <v>50.28</v>
      </c>
      <c r="L26" t="n">
        <v>7</v>
      </c>
      <c r="M26" t="n">
        <v>26</v>
      </c>
      <c r="N26" t="n">
        <v>30.44</v>
      </c>
      <c r="O26" t="n">
        <v>20919.39</v>
      </c>
      <c r="P26" t="n">
        <v>262.77</v>
      </c>
      <c r="Q26" t="n">
        <v>1397.25</v>
      </c>
      <c r="R26" t="n">
        <v>98.38</v>
      </c>
      <c r="S26" t="n">
        <v>66.97</v>
      </c>
      <c r="T26" t="n">
        <v>13053.6</v>
      </c>
      <c r="U26" t="n">
        <v>0.68</v>
      </c>
      <c r="V26" t="n">
        <v>0.84</v>
      </c>
      <c r="W26" t="n">
        <v>5.34</v>
      </c>
      <c r="X26" t="n">
        <v>0.8</v>
      </c>
      <c r="Y26" t="n">
        <v>1</v>
      </c>
      <c r="Z26" t="n">
        <v>10</v>
      </c>
      <c r="AA26" t="n">
        <v>330.8907114992592</v>
      </c>
      <c r="AB26" t="n">
        <v>470.833798275142</v>
      </c>
      <c r="AC26" t="n">
        <v>426.7287749105768</v>
      </c>
      <c r="AD26" t="n">
        <v>330890.7114992592</v>
      </c>
      <c r="AE26" t="n">
        <v>470833.798275142</v>
      </c>
      <c r="AF26" t="n">
        <v>5.263872379121922e-06</v>
      </c>
      <c r="AG26" t="n">
        <v>1.174583333333333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3.5595</v>
      </c>
      <c r="E27" t="n">
        <v>28.09</v>
      </c>
      <c r="F27" t="n">
        <v>24.9</v>
      </c>
      <c r="G27" t="n">
        <v>55.33</v>
      </c>
      <c r="H27" t="n">
        <v>0.76</v>
      </c>
      <c r="I27" t="n">
        <v>27</v>
      </c>
      <c r="J27" t="n">
        <v>168.08</v>
      </c>
      <c r="K27" t="n">
        <v>50.28</v>
      </c>
      <c r="L27" t="n">
        <v>7.25</v>
      </c>
      <c r="M27" t="n">
        <v>25</v>
      </c>
      <c r="N27" t="n">
        <v>30.55</v>
      </c>
      <c r="O27" t="n">
        <v>20964.03</v>
      </c>
      <c r="P27" t="n">
        <v>259.55</v>
      </c>
      <c r="Q27" t="n">
        <v>1397.19</v>
      </c>
      <c r="R27" t="n">
        <v>96.56</v>
      </c>
      <c r="S27" t="n">
        <v>66.97</v>
      </c>
      <c r="T27" t="n">
        <v>12146.49</v>
      </c>
      <c r="U27" t="n">
        <v>0.6899999999999999</v>
      </c>
      <c r="V27" t="n">
        <v>0.85</v>
      </c>
      <c r="W27" t="n">
        <v>5.33</v>
      </c>
      <c r="X27" t="n">
        <v>0.73</v>
      </c>
      <c r="Y27" t="n">
        <v>1</v>
      </c>
      <c r="Z27" t="n">
        <v>10</v>
      </c>
      <c r="AA27" t="n">
        <v>327.0828527322503</v>
      </c>
      <c r="AB27" t="n">
        <v>465.4154878050699</v>
      </c>
      <c r="AC27" t="n">
        <v>421.8180208452368</v>
      </c>
      <c r="AD27" t="n">
        <v>327082.8527322503</v>
      </c>
      <c r="AE27" t="n">
        <v>465415.4878050699</v>
      </c>
      <c r="AF27" t="n">
        <v>5.281529409596483e-06</v>
      </c>
      <c r="AG27" t="n">
        <v>1.170416666666667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3.5647</v>
      </c>
      <c r="E28" t="n">
        <v>28.05</v>
      </c>
      <c r="F28" t="n">
        <v>24.89</v>
      </c>
      <c r="G28" t="n">
        <v>57.44</v>
      </c>
      <c r="H28" t="n">
        <v>0.79</v>
      </c>
      <c r="I28" t="n">
        <v>26</v>
      </c>
      <c r="J28" t="n">
        <v>168.44</v>
      </c>
      <c r="K28" t="n">
        <v>50.28</v>
      </c>
      <c r="L28" t="n">
        <v>7.5</v>
      </c>
      <c r="M28" t="n">
        <v>24</v>
      </c>
      <c r="N28" t="n">
        <v>30.66</v>
      </c>
      <c r="O28" t="n">
        <v>21008.71</v>
      </c>
      <c r="P28" t="n">
        <v>257.06</v>
      </c>
      <c r="Q28" t="n">
        <v>1397.19</v>
      </c>
      <c r="R28" t="n">
        <v>96.01000000000001</v>
      </c>
      <c r="S28" t="n">
        <v>66.97</v>
      </c>
      <c r="T28" t="n">
        <v>11877.99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324.6944372944675</v>
      </c>
      <c r="AB28" t="n">
        <v>462.0169435928889</v>
      </c>
      <c r="AC28" t="n">
        <v>418.7378328607373</v>
      </c>
      <c r="AD28" t="n">
        <v>324694.4372944675</v>
      </c>
      <c r="AE28" t="n">
        <v>462016.9435928889</v>
      </c>
      <c r="AF28" t="n">
        <v>5.289245086778644e-06</v>
      </c>
      <c r="AG28" t="n">
        <v>1.16875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3.5734</v>
      </c>
      <c r="E29" t="n">
        <v>27.98</v>
      </c>
      <c r="F29" t="n">
        <v>24.85</v>
      </c>
      <c r="G29" t="n">
        <v>59.65</v>
      </c>
      <c r="H29" t="n">
        <v>0.8100000000000001</v>
      </c>
      <c r="I29" t="n">
        <v>25</v>
      </c>
      <c r="J29" t="n">
        <v>168.81</v>
      </c>
      <c r="K29" t="n">
        <v>50.28</v>
      </c>
      <c r="L29" t="n">
        <v>7.75</v>
      </c>
      <c r="M29" t="n">
        <v>23</v>
      </c>
      <c r="N29" t="n">
        <v>30.78</v>
      </c>
      <c r="O29" t="n">
        <v>21053.43</v>
      </c>
      <c r="P29" t="n">
        <v>255.54</v>
      </c>
      <c r="Q29" t="n">
        <v>1397.18</v>
      </c>
      <c r="R29" t="n">
        <v>94.92</v>
      </c>
      <c r="S29" t="n">
        <v>66.97</v>
      </c>
      <c r="T29" t="n">
        <v>11338.55</v>
      </c>
      <c r="U29" t="n">
        <v>0.71</v>
      </c>
      <c r="V29" t="n">
        <v>0.85</v>
      </c>
      <c r="W29" t="n">
        <v>5.34</v>
      </c>
      <c r="X29" t="n">
        <v>0.6899999999999999</v>
      </c>
      <c r="Y29" t="n">
        <v>1</v>
      </c>
      <c r="Z29" t="n">
        <v>10</v>
      </c>
      <c r="AA29" t="n">
        <v>322.5794246525576</v>
      </c>
      <c r="AB29" t="n">
        <v>459.0074319898636</v>
      </c>
      <c r="AC29" t="n">
        <v>416.010235130619</v>
      </c>
      <c r="AD29" t="n">
        <v>322579.4246525576</v>
      </c>
      <c r="AE29" t="n">
        <v>459007.4319898636</v>
      </c>
      <c r="AF29" t="n">
        <v>5.302154008218028e-06</v>
      </c>
      <c r="AG29" t="n">
        <v>1.165833333333333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3.5819</v>
      </c>
      <c r="E30" t="n">
        <v>27.92</v>
      </c>
      <c r="F30" t="n">
        <v>24.82</v>
      </c>
      <c r="G30" t="n">
        <v>62.05</v>
      </c>
      <c r="H30" t="n">
        <v>0.84</v>
      </c>
      <c r="I30" t="n">
        <v>24</v>
      </c>
      <c r="J30" t="n">
        <v>169.17</v>
      </c>
      <c r="K30" t="n">
        <v>50.28</v>
      </c>
      <c r="L30" t="n">
        <v>8</v>
      </c>
      <c r="M30" t="n">
        <v>22</v>
      </c>
      <c r="N30" t="n">
        <v>30.89</v>
      </c>
      <c r="O30" t="n">
        <v>21098.19</v>
      </c>
      <c r="P30" t="n">
        <v>252.41</v>
      </c>
      <c r="Q30" t="n">
        <v>1397.18</v>
      </c>
      <c r="R30" t="n">
        <v>93.83</v>
      </c>
      <c r="S30" t="n">
        <v>66.97</v>
      </c>
      <c r="T30" t="n">
        <v>10798.38</v>
      </c>
      <c r="U30" t="n">
        <v>0.71</v>
      </c>
      <c r="V30" t="n">
        <v>0.85</v>
      </c>
      <c r="W30" t="n">
        <v>5.33</v>
      </c>
      <c r="X30" t="n">
        <v>0.65</v>
      </c>
      <c r="Y30" t="n">
        <v>1</v>
      </c>
      <c r="Z30" t="n">
        <v>10</v>
      </c>
      <c r="AA30" t="n">
        <v>319.3428935471207</v>
      </c>
      <c r="AB30" t="n">
        <v>454.402079888247</v>
      </c>
      <c r="AC30" t="n">
        <v>411.8362861330021</v>
      </c>
      <c r="AD30" t="n">
        <v>319342.8935471207</v>
      </c>
      <c r="AE30" t="n">
        <v>454402.079888247</v>
      </c>
      <c r="AF30" t="n">
        <v>5.314766172842715e-06</v>
      </c>
      <c r="AG30" t="n">
        <v>1.163333333333333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3.5901</v>
      </c>
      <c r="E31" t="n">
        <v>27.85</v>
      </c>
      <c r="F31" t="n">
        <v>24.79</v>
      </c>
      <c r="G31" t="n">
        <v>64.67</v>
      </c>
      <c r="H31" t="n">
        <v>0.86</v>
      </c>
      <c r="I31" t="n">
        <v>23</v>
      </c>
      <c r="J31" t="n">
        <v>169.53</v>
      </c>
      <c r="K31" t="n">
        <v>50.28</v>
      </c>
      <c r="L31" t="n">
        <v>8.25</v>
      </c>
      <c r="M31" t="n">
        <v>21</v>
      </c>
      <c r="N31" t="n">
        <v>31</v>
      </c>
      <c r="O31" t="n">
        <v>21142.98</v>
      </c>
      <c r="P31" t="n">
        <v>249.89</v>
      </c>
      <c r="Q31" t="n">
        <v>1397.25</v>
      </c>
      <c r="R31" t="n">
        <v>93.04000000000001</v>
      </c>
      <c r="S31" t="n">
        <v>66.97</v>
      </c>
      <c r="T31" t="n">
        <v>10407.4</v>
      </c>
      <c r="U31" t="n">
        <v>0.72</v>
      </c>
      <c r="V31" t="n">
        <v>0.85</v>
      </c>
      <c r="W31" t="n">
        <v>5.33</v>
      </c>
      <c r="X31" t="n">
        <v>0.62</v>
      </c>
      <c r="Y31" t="n">
        <v>1</v>
      </c>
      <c r="Z31" t="n">
        <v>10</v>
      </c>
      <c r="AA31" t="n">
        <v>316.5965372122124</v>
      </c>
      <c r="AB31" t="n">
        <v>450.4942113998179</v>
      </c>
      <c r="AC31" t="n">
        <v>408.2944844639458</v>
      </c>
      <c r="AD31" t="n">
        <v>316596.5372122124</v>
      </c>
      <c r="AE31" t="n">
        <v>450494.2113998178</v>
      </c>
      <c r="AF31" t="n">
        <v>5.326933202245352e-06</v>
      </c>
      <c r="AG31" t="n">
        <v>1.160416666666667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3.5963</v>
      </c>
      <c r="E32" t="n">
        <v>27.81</v>
      </c>
      <c r="F32" t="n">
        <v>24.77</v>
      </c>
      <c r="G32" t="n">
        <v>67.56</v>
      </c>
      <c r="H32" t="n">
        <v>0.89</v>
      </c>
      <c r="I32" t="n">
        <v>22</v>
      </c>
      <c r="J32" t="n">
        <v>169.9</v>
      </c>
      <c r="K32" t="n">
        <v>50.28</v>
      </c>
      <c r="L32" t="n">
        <v>8.5</v>
      </c>
      <c r="M32" t="n">
        <v>20</v>
      </c>
      <c r="N32" t="n">
        <v>31.12</v>
      </c>
      <c r="O32" t="n">
        <v>21187.82</v>
      </c>
      <c r="P32" t="n">
        <v>248</v>
      </c>
      <c r="Q32" t="n">
        <v>1397.26</v>
      </c>
      <c r="R32" t="n">
        <v>92.26000000000001</v>
      </c>
      <c r="S32" t="n">
        <v>66.97</v>
      </c>
      <c r="T32" t="n">
        <v>10023.12</v>
      </c>
      <c r="U32" t="n">
        <v>0.73</v>
      </c>
      <c r="V32" t="n">
        <v>0.85</v>
      </c>
      <c r="W32" t="n">
        <v>5.33</v>
      </c>
      <c r="X32" t="n">
        <v>0.61</v>
      </c>
      <c r="Y32" t="n">
        <v>1</v>
      </c>
      <c r="Z32" t="n">
        <v>10</v>
      </c>
      <c r="AA32" t="n">
        <v>314.5578098609401</v>
      </c>
      <c r="AB32" t="n">
        <v>447.5932483050919</v>
      </c>
      <c r="AC32" t="n">
        <v>405.6652670373119</v>
      </c>
      <c r="AD32" t="n">
        <v>314557.8098609401</v>
      </c>
      <c r="AE32" t="n">
        <v>447593.2483050919</v>
      </c>
      <c r="AF32" t="n">
        <v>5.336132663501006e-06</v>
      </c>
      <c r="AG32" t="n">
        <v>1.15875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3.6058</v>
      </c>
      <c r="E33" t="n">
        <v>27.73</v>
      </c>
      <c r="F33" t="n">
        <v>24.73</v>
      </c>
      <c r="G33" t="n">
        <v>70.66</v>
      </c>
      <c r="H33" t="n">
        <v>0.91</v>
      </c>
      <c r="I33" t="n">
        <v>21</v>
      </c>
      <c r="J33" t="n">
        <v>170.26</v>
      </c>
      <c r="K33" t="n">
        <v>50.28</v>
      </c>
      <c r="L33" t="n">
        <v>8.75</v>
      </c>
      <c r="M33" t="n">
        <v>19</v>
      </c>
      <c r="N33" t="n">
        <v>31.23</v>
      </c>
      <c r="O33" t="n">
        <v>21232.69</v>
      </c>
      <c r="P33" t="n">
        <v>243.74</v>
      </c>
      <c r="Q33" t="n">
        <v>1397.26</v>
      </c>
      <c r="R33" t="n">
        <v>90.73999999999999</v>
      </c>
      <c r="S33" t="n">
        <v>66.97</v>
      </c>
      <c r="T33" t="n">
        <v>9267.07</v>
      </c>
      <c r="U33" t="n">
        <v>0.74</v>
      </c>
      <c r="V33" t="n">
        <v>0.85</v>
      </c>
      <c r="W33" t="n">
        <v>5.33</v>
      </c>
      <c r="X33" t="n">
        <v>0.57</v>
      </c>
      <c r="Y33" t="n">
        <v>1</v>
      </c>
      <c r="Z33" t="n">
        <v>10</v>
      </c>
      <c r="AA33" t="n">
        <v>310.3849330382533</v>
      </c>
      <c r="AB33" t="n">
        <v>441.6555432687139</v>
      </c>
      <c r="AC33" t="n">
        <v>400.2837723246632</v>
      </c>
      <c r="AD33" t="n">
        <v>310384.9330382533</v>
      </c>
      <c r="AE33" t="n">
        <v>441655.5432687139</v>
      </c>
      <c r="AF33" t="n">
        <v>5.350228612199184e-06</v>
      </c>
      <c r="AG33" t="n">
        <v>1.155416666666667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3.6069</v>
      </c>
      <c r="E34" t="n">
        <v>27.72</v>
      </c>
      <c r="F34" t="n">
        <v>24.72</v>
      </c>
      <c r="G34" t="n">
        <v>70.64</v>
      </c>
      <c r="H34" t="n">
        <v>0.9399999999999999</v>
      </c>
      <c r="I34" t="n">
        <v>21</v>
      </c>
      <c r="J34" t="n">
        <v>170.62</v>
      </c>
      <c r="K34" t="n">
        <v>50.28</v>
      </c>
      <c r="L34" t="n">
        <v>9</v>
      </c>
      <c r="M34" t="n">
        <v>18</v>
      </c>
      <c r="N34" t="n">
        <v>31.34</v>
      </c>
      <c r="O34" t="n">
        <v>21277.6</v>
      </c>
      <c r="P34" t="n">
        <v>241.85</v>
      </c>
      <c r="Q34" t="n">
        <v>1397.32</v>
      </c>
      <c r="R34" t="n">
        <v>90.77</v>
      </c>
      <c r="S34" t="n">
        <v>66.97</v>
      </c>
      <c r="T34" t="n">
        <v>9281.209999999999</v>
      </c>
      <c r="U34" t="n">
        <v>0.74</v>
      </c>
      <c r="V34" t="n">
        <v>0.85</v>
      </c>
      <c r="W34" t="n">
        <v>5.33</v>
      </c>
      <c r="X34" t="n">
        <v>0.5600000000000001</v>
      </c>
      <c r="Y34" t="n">
        <v>1</v>
      </c>
      <c r="Z34" t="n">
        <v>10</v>
      </c>
      <c r="AA34" t="n">
        <v>308.8431494909817</v>
      </c>
      <c r="AB34" t="n">
        <v>439.4616956372985</v>
      </c>
      <c r="AC34" t="n">
        <v>398.2954318199587</v>
      </c>
      <c r="AD34" t="n">
        <v>308843.1494909817</v>
      </c>
      <c r="AE34" t="n">
        <v>439461.6956372985</v>
      </c>
      <c r="AF34" t="n">
        <v>5.351860774680026e-06</v>
      </c>
      <c r="AG34" t="n">
        <v>1.155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3.6134</v>
      </c>
      <c r="E35" t="n">
        <v>27.67</v>
      </c>
      <c r="F35" t="n">
        <v>24.71</v>
      </c>
      <c r="G35" t="n">
        <v>74.12</v>
      </c>
      <c r="H35" t="n">
        <v>0.96</v>
      </c>
      <c r="I35" t="n">
        <v>20</v>
      </c>
      <c r="J35" t="n">
        <v>170.99</v>
      </c>
      <c r="K35" t="n">
        <v>50.28</v>
      </c>
      <c r="L35" t="n">
        <v>9.25</v>
      </c>
      <c r="M35" t="n">
        <v>14</v>
      </c>
      <c r="N35" t="n">
        <v>31.46</v>
      </c>
      <c r="O35" t="n">
        <v>21322.55</v>
      </c>
      <c r="P35" t="n">
        <v>241.3</v>
      </c>
      <c r="Q35" t="n">
        <v>1397.22</v>
      </c>
      <c r="R35" t="n">
        <v>90.18000000000001</v>
      </c>
      <c r="S35" t="n">
        <v>66.97</v>
      </c>
      <c r="T35" t="n">
        <v>8991.48</v>
      </c>
      <c r="U35" t="n">
        <v>0.74</v>
      </c>
      <c r="V35" t="n">
        <v>0.85</v>
      </c>
      <c r="W35" t="n">
        <v>5.33</v>
      </c>
      <c r="X35" t="n">
        <v>0.54</v>
      </c>
      <c r="Y35" t="n">
        <v>1</v>
      </c>
      <c r="Z35" t="n">
        <v>10</v>
      </c>
      <c r="AA35" t="n">
        <v>307.8361331018896</v>
      </c>
      <c r="AB35" t="n">
        <v>438.028783394905</v>
      </c>
      <c r="AC35" t="n">
        <v>396.9967466193826</v>
      </c>
      <c r="AD35" t="n">
        <v>307836.1331018896</v>
      </c>
      <c r="AE35" t="n">
        <v>438028.783394905</v>
      </c>
      <c r="AF35" t="n">
        <v>5.361505371157727e-06</v>
      </c>
      <c r="AG35" t="n">
        <v>1.152916666666667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3.6123</v>
      </c>
      <c r="E36" t="n">
        <v>27.68</v>
      </c>
      <c r="F36" t="n">
        <v>24.71</v>
      </c>
      <c r="G36" t="n">
        <v>74.14</v>
      </c>
      <c r="H36" t="n">
        <v>0.98</v>
      </c>
      <c r="I36" t="n">
        <v>20</v>
      </c>
      <c r="J36" t="n">
        <v>171.35</v>
      </c>
      <c r="K36" t="n">
        <v>50.28</v>
      </c>
      <c r="L36" t="n">
        <v>9.5</v>
      </c>
      <c r="M36" t="n">
        <v>12</v>
      </c>
      <c r="N36" t="n">
        <v>31.57</v>
      </c>
      <c r="O36" t="n">
        <v>21367.54</v>
      </c>
      <c r="P36" t="n">
        <v>240.81</v>
      </c>
      <c r="Q36" t="n">
        <v>1397.24</v>
      </c>
      <c r="R36" t="n">
        <v>90.09</v>
      </c>
      <c r="S36" t="n">
        <v>66.97</v>
      </c>
      <c r="T36" t="n">
        <v>8945.76</v>
      </c>
      <c r="U36" t="n">
        <v>0.74</v>
      </c>
      <c r="V36" t="n">
        <v>0.85</v>
      </c>
      <c r="W36" t="n">
        <v>5.34</v>
      </c>
      <c r="X36" t="n">
        <v>0.55</v>
      </c>
      <c r="Y36" t="n">
        <v>1</v>
      </c>
      <c r="Z36" t="n">
        <v>10</v>
      </c>
      <c r="AA36" t="n">
        <v>307.5678171622969</v>
      </c>
      <c r="AB36" t="n">
        <v>437.646989018134</v>
      </c>
      <c r="AC36" t="n">
        <v>396.6507165610815</v>
      </c>
      <c r="AD36" t="n">
        <v>307567.8171622969</v>
      </c>
      <c r="AE36" t="n">
        <v>437646.989018134</v>
      </c>
      <c r="AF36" t="n">
        <v>5.359873208676886e-06</v>
      </c>
      <c r="AG36" t="n">
        <v>1.153333333333333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3.6192</v>
      </c>
      <c r="E37" t="n">
        <v>27.63</v>
      </c>
      <c r="F37" t="n">
        <v>24.69</v>
      </c>
      <c r="G37" t="n">
        <v>77.98</v>
      </c>
      <c r="H37" t="n">
        <v>1.01</v>
      </c>
      <c r="I37" t="n">
        <v>19</v>
      </c>
      <c r="J37" t="n">
        <v>171.72</v>
      </c>
      <c r="K37" t="n">
        <v>50.28</v>
      </c>
      <c r="L37" t="n">
        <v>9.75</v>
      </c>
      <c r="M37" t="n">
        <v>7</v>
      </c>
      <c r="N37" t="n">
        <v>31.69</v>
      </c>
      <c r="O37" t="n">
        <v>21412.57</v>
      </c>
      <c r="P37" t="n">
        <v>237.73</v>
      </c>
      <c r="Q37" t="n">
        <v>1397.29</v>
      </c>
      <c r="R37" t="n">
        <v>89.12</v>
      </c>
      <c r="S37" t="n">
        <v>66.97</v>
      </c>
      <c r="T37" t="n">
        <v>8465.35</v>
      </c>
      <c r="U37" t="n">
        <v>0.75</v>
      </c>
      <c r="V37" t="n">
        <v>0.85</v>
      </c>
      <c r="W37" t="n">
        <v>5.34</v>
      </c>
      <c r="X37" t="n">
        <v>0.53</v>
      </c>
      <c r="Y37" t="n">
        <v>1</v>
      </c>
      <c r="Z37" t="n">
        <v>10</v>
      </c>
      <c r="AA37" t="n">
        <v>304.6177864571976</v>
      </c>
      <c r="AB37" t="n">
        <v>433.4493064793382</v>
      </c>
      <c r="AC37" t="n">
        <v>392.8462489680454</v>
      </c>
      <c r="AD37" t="n">
        <v>304617.7864571976</v>
      </c>
      <c r="AE37" t="n">
        <v>433449.3064793382</v>
      </c>
      <c r="AF37" t="n">
        <v>5.370111318783984e-06</v>
      </c>
      <c r="AG37" t="n">
        <v>1.15125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3.6183</v>
      </c>
      <c r="E38" t="n">
        <v>27.64</v>
      </c>
      <c r="F38" t="n">
        <v>24.7</v>
      </c>
      <c r="G38" t="n">
        <v>78</v>
      </c>
      <c r="H38" t="n">
        <v>1.03</v>
      </c>
      <c r="I38" t="n">
        <v>19</v>
      </c>
      <c r="J38" t="n">
        <v>172.08</v>
      </c>
      <c r="K38" t="n">
        <v>50.28</v>
      </c>
      <c r="L38" t="n">
        <v>10</v>
      </c>
      <c r="M38" t="n">
        <v>4</v>
      </c>
      <c r="N38" t="n">
        <v>31.8</v>
      </c>
      <c r="O38" t="n">
        <v>21457.64</v>
      </c>
      <c r="P38" t="n">
        <v>238.08</v>
      </c>
      <c r="Q38" t="n">
        <v>1397.32</v>
      </c>
      <c r="R38" t="n">
        <v>89.43000000000001</v>
      </c>
      <c r="S38" t="n">
        <v>66.97</v>
      </c>
      <c r="T38" t="n">
        <v>8620.02</v>
      </c>
      <c r="U38" t="n">
        <v>0.75</v>
      </c>
      <c r="V38" t="n">
        <v>0.85</v>
      </c>
      <c r="W38" t="n">
        <v>5.34</v>
      </c>
      <c r="X38" t="n">
        <v>0.53</v>
      </c>
      <c r="Y38" t="n">
        <v>1</v>
      </c>
      <c r="Z38" t="n">
        <v>10</v>
      </c>
      <c r="AA38" t="n">
        <v>305.0000184003459</v>
      </c>
      <c r="AB38" t="n">
        <v>433.9931951753949</v>
      </c>
      <c r="AC38" t="n">
        <v>393.3391892748081</v>
      </c>
      <c r="AD38" t="n">
        <v>305000.0184003459</v>
      </c>
      <c r="AE38" t="n">
        <v>433993.1951753949</v>
      </c>
      <c r="AF38" t="n">
        <v>5.36877591311784e-06</v>
      </c>
      <c r="AG38" t="n">
        <v>1.151666666666667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3.6182</v>
      </c>
      <c r="E39" t="n">
        <v>27.64</v>
      </c>
      <c r="F39" t="n">
        <v>24.7</v>
      </c>
      <c r="G39" t="n">
        <v>78</v>
      </c>
      <c r="H39" t="n">
        <v>1.05</v>
      </c>
      <c r="I39" t="n">
        <v>19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237.73</v>
      </c>
      <c r="Q39" t="n">
        <v>1397.27</v>
      </c>
      <c r="R39" t="n">
        <v>89.34999999999999</v>
      </c>
      <c r="S39" t="n">
        <v>66.97</v>
      </c>
      <c r="T39" t="n">
        <v>8582.93</v>
      </c>
      <c r="U39" t="n">
        <v>0.75</v>
      </c>
      <c r="V39" t="n">
        <v>0.85</v>
      </c>
      <c r="W39" t="n">
        <v>5.35</v>
      </c>
      <c r="X39" t="n">
        <v>0.54</v>
      </c>
      <c r="Y39" t="n">
        <v>1</v>
      </c>
      <c r="Z39" t="n">
        <v>10</v>
      </c>
      <c r="AA39" t="n">
        <v>304.7497104664331</v>
      </c>
      <c r="AB39" t="n">
        <v>433.6370249017459</v>
      </c>
      <c r="AC39" t="n">
        <v>393.0163829998751</v>
      </c>
      <c r="AD39" t="n">
        <v>304749.7104664331</v>
      </c>
      <c r="AE39" t="n">
        <v>433637.0249017459</v>
      </c>
      <c r="AF39" t="n">
        <v>5.368627534710491e-06</v>
      </c>
      <c r="AG39" t="n">
        <v>1.151666666666667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3.618</v>
      </c>
      <c r="E40" t="n">
        <v>27.64</v>
      </c>
      <c r="F40" t="n">
        <v>24.7</v>
      </c>
      <c r="G40" t="n">
        <v>78.01000000000001</v>
      </c>
      <c r="H40" t="n">
        <v>1.08</v>
      </c>
      <c r="I40" t="n">
        <v>19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238.2</v>
      </c>
      <c r="Q40" t="n">
        <v>1397.31</v>
      </c>
      <c r="R40" t="n">
        <v>89.36</v>
      </c>
      <c r="S40" t="n">
        <v>66.97</v>
      </c>
      <c r="T40" t="n">
        <v>8584.27</v>
      </c>
      <c r="U40" t="n">
        <v>0.75</v>
      </c>
      <c r="V40" t="n">
        <v>0.85</v>
      </c>
      <c r="W40" t="n">
        <v>5.35</v>
      </c>
      <c r="X40" t="n">
        <v>0.54</v>
      </c>
      <c r="Y40" t="n">
        <v>1</v>
      </c>
      <c r="Z40" t="n">
        <v>10</v>
      </c>
      <c r="AA40" t="n">
        <v>305.1128300223064</v>
      </c>
      <c r="AB40" t="n">
        <v>434.153718038719</v>
      </c>
      <c r="AC40" t="n">
        <v>393.484675272335</v>
      </c>
      <c r="AD40" t="n">
        <v>305112.8300223064</v>
      </c>
      <c r="AE40" t="n">
        <v>434153.718038719</v>
      </c>
      <c r="AF40" t="n">
        <v>5.368330777895792e-06</v>
      </c>
      <c r="AG40" t="n">
        <v>1.151666666666667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1.7752</v>
      </c>
      <c r="E2" t="n">
        <v>56.33</v>
      </c>
      <c r="F2" t="n">
        <v>36.16</v>
      </c>
      <c r="G2" t="n">
        <v>5.44</v>
      </c>
      <c r="H2" t="n">
        <v>0.08</v>
      </c>
      <c r="I2" t="n">
        <v>399</v>
      </c>
      <c r="J2" t="n">
        <v>222.93</v>
      </c>
      <c r="K2" t="n">
        <v>56.94</v>
      </c>
      <c r="L2" t="n">
        <v>1</v>
      </c>
      <c r="M2" t="n">
        <v>397</v>
      </c>
      <c r="N2" t="n">
        <v>49.99</v>
      </c>
      <c r="O2" t="n">
        <v>27728.69</v>
      </c>
      <c r="P2" t="n">
        <v>550.01</v>
      </c>
      <c r="Q2" t="n">
        <v>1398</v>
      </c>
      <c r="R2" t="n">
        <v>464.49</v>
      </c>
      <c r="S2" t="n">
        <v>66.97</v>
      </c>
      <c r="T2" t="n">
        <v>194251.29</v>
      </c>
      <c r="U2" t="n">
        <v>0.14</v>
      </c>
      <c r="V2" t="n">
        <v>0.58</v>
      </c>
      <c r="W2" t="n">
        <v>5.95</v>
      </c>
      <c r="X2" t="n">
        <v>11.98</v>
      </c>
      <c r="Y2" t="n">
        <v>1</v>
      </c>
      <c r="Z2" t="n">
        <v>10</v>
      </c>
      <c r="AA2" t="n">
        <v>1255.0872890387</v>
      </c>
      <c r="AB2" t="n">
        <v>1785.899376829265</v>
      </c>
      <c r="AC2" t="n">
        <v>1618.606514612204</v>
      </c>
      <c r="AD2" t="n">
        <v>1255087.2890387</v>
      </c>
      <c r="AE2" t="n">
        <v>1785899.376829265</v>
      </c>
      <c r="AF2" t="n">
        <v>2.275328088586881e-06</v>
      </c>
      <c r="AG2" t="n">
        <v>2.347083333333333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2.0877</v>
      </c>
      <c r="E3" t="n">
        <v>47.9</v>
      </c>
      <c r="F3" t="n">
        <v>32.64</v>
      </c>
      <c r="G3" t="n">
        <v>6.82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495.34</v>
      </c>
      <c r="Q3" t="n">
        <v>1397.88</v>
      </c>
      <c r="R3" t="n">
        <v>349.26</v>
      </c>
      <c r="S3" t="n">
        <v>66.97</v>
      </c>
      <c r="T3" t="n">
        <v>137197.67</v>
      </c>
      <c r="U3" t="n">
        <v>0.19</v>
      </c>
      <c r="V3" t="n">
        <v>0.64</v>
      </c>
      <c r="W3" t="n">
        <v>5.76</v>
      </c>
      <c r="X3" t="n">
        <v>8.470000000000001</v>
      </c>
      <c r="Y3" t="n">
        <v>1</v>
      </c>
      <c r="Z3" t="n">
        <v>10</v>
      </c>
      <c r="AA3" t="n">
        <v>964.1261247576376</v>
      </c>
      <c r="AB3" t="n">
        <v>1371.882466205414</v>
      </c>
      <c r="AC3" t="n">
        <v>1243.372345548798</v>
      </c>
      <c r="AD3" t="n">
        <v>964126.1247576376</v>
      </c>
      <c r="AE3" t="n">
        <v>1371882.466205414</v>
      </c>
      <c r="AF3" t="n">
        <v>2.675868888318405e-06</v>
      </c>
      <c r="AG3" t="n">
        <v>1.995833333333333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2.3085</v>
      </c>
      <c r="E4" t="n">
        <v>43.32</v>
      </c>
      <c r="F4" t="n">
        <v>30.78</v>
      </c>
      <c r="G4" t="n">
        <v>8.210000000000001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465.95</v>
      </c>
      <c r="Q4" t="n">
        <v>1397.88</v>
      </c>
      <c r="R4" t="n">
        <v>287.45</v>
      </c>
      <c r="S4" t="n">
        <v>66.97</v>
      </c>
      <c r="T4" t="n">
        <v>106603.14</v>
      </c>
      <c r="U4" t="n">
        <v>0.23</v>
      </c>
      <c r="V4" t="n">
        <v>0.68</v>
      </c>
      <c r="W4" t="n">
        <v>5.69</v>
      </c>
      <c r="X4" t="n">
        <v>6.61</v>
      </c>
      <c r="Y4" t="n">
        <v>1</v>
      </c>
      <c r="Z4" t="n">
        <v>10</v>
      </c>
      <c r="AA4" t="n">
        <v>822.1455344811625</v>
      </c>
      <c r="AB4" t="n">
        <v>1169.854248796872</v>
      </c>
      <c r="AC4" t="n">
        <v>1060.26897865389</v>
      </c>
      <c r="AD4" t="n">
        <v>822145.5344811624</v>
      </c>
      <c r="AE4" t="n">
        <v>1169854.248796872</v>
      </c>
      <c r="AF4" t="n">
        <v>2.95887499577671e-06</v>
      </c>
      <c r="AG4" t="n">
        <v>1.805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2.4799</v>
      </c>
      <c r="E5" t="n">
        <v>40.32</v>
      </c>
      <c r="F5" t="n">
        <v>29.54</v>
      </c>
      <c r="G5" t="n">
        <v>9.58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446.02</v>
      </c>
      <c r="Q5" t="n">
        <v>1397.45</v>
      </c>
      <c r="R5" t="n">
        <v>248.2</v>
      </c>
      <c r="S5" t="n">
        <v>66.97</v>
      </c>
      <c r="T5" t="n">
        <v>87174.86</v>
      </c>
      <c r="U5" t="n">
        <v>0.27</v>
      </c>
      <c r="V5" t="n">
        <v>0.71</v>
      </c>
      <c r="W5" t="n">
        <v>5.59</v>
      </c>
      <c r="X5" t="n">
        <v>5.37</v>
      </c>
      <c r="Y5" t="n">
        <v>1</v>
      </c>
      <c r="Z5" t="n">
        <v>10</v>
      </c>
      <c r="AA5" t="n">
        <v>734.0867741496027</v>
      </c>
      <c r="AB5" t="n">
        <v>1044.552935833259</v>
      </c>
      <c r="AC5" t="n">
        <v>946.7051776448732</v>
      </c>
      <c r="AD5" t="n">
        <v>734086.7741496026</v>
      </c>
      <c r="AE5" t="n">
        <v>1044552.935833259</v>
      </c>
      <c r="AF5" t="n">
        <v>3.178563613613456e-06</v>
      </c>
      <c r="AG5" t="n">
        <v>1.68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2.6114</v>
      </c>
      <c r="E6" t="n">
        <v>38.29</v>
      </c>
      <c r="F6" t="n">
        <v>28.74</v>
      </c>
      <c r="G6" t="n">
        <v>10.98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432.85</v>
      </c>
      <c r="Q6" t="n">
        <v>1397.54</v>
      </c>
      <c r="R6" t="n">
        <v>221.07</v>
      </c>
      <c r="S6" t="n">
        <v>66.97</v>
      </c>
      <c r="T6" t="n">
        <v>73752.42999999999</v>
      </c>
      <c r="U6" t="n">
        <v>0.3</v>
      </c>
      <c r="V6" t="n">
        <v>0.73</v>
      </c>
      <c r="W6" t="n">
        <v>5.57</v>
      </c>
      <c r="X6" t="n">
        <v>4.57</v>
      </c>
      <c r="Y6" t="n">
        <v>1</v>
      </c>
      <c r="Z6" t="n">
        <v>10</v>
      </c>
      <c r="AA6" t="n">
        <v>677.6777090588729</v>
      </c>
      <c r="AB6" t="n">
        <v>964.2868738048445</v>
      </c>
      <c r="AC6" t="n">
        <v>873.9579822613783</v>
      </c>
      <c r="AD6" t="n">
        <v>677677.7090588729</v>
      </c>
      <c r="AE6" t="n">
        <v>964286.8738048445</v>
      </c>
      <c r="AF6" t="n">
        <v>3.347111182140481e-06</v>
      </c>
      <c r="AG6" t="n">
        <v>1.595416666666667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2.7235</v>
      </c>
      <c r="E7" t="n">
        <v>36.72</v>
      </c>
      <c r="F7" t="n">
        <v>28.09</v>
      </c>
      <c r="G7" t="n">
        <v>12.39</v>
      </c>
      <c r="H7" t="n">
        <v>0.18</v>
      </c>
      <c r="I7" t="n">
        <v>136</v>
      </c>
      <c r="J7" t="n">
        <v>225.01</v>
      </c>
      <c r="K7" t="n">
        <v>56.94</v>
      </c>
      <c r="L7" t="n">
        <v>2.25</v>
      </c>
      <c r="M7" t="n">
        <v>134</v>
      </c>
      <c r="N7" t="n">
        <v>50.82</v>
      </c>
      <c r="O7" t="n">
        <v>27985.94</v>
      </c>
      <c r="P7" t="n">
        <v>421.85</v>
      </c>
      <c r="Q7" t="n">
        <v>1397.45</v>
      </c>
      <c r="R7" t="n">
        <v>200.61</v>
      </c>
      <c r="S7" t="n">
        <v>66.97</v>
      </c>
      <c r="T7" t="n">
        <v>63626.02</v>
      </c>
      <c r="U7" t="n">
        <v>0.33</v>
      </c>
      <c r="V7" t="n">
        <v>0.75</v>
      </c>
      <c r="W7" t="n">
        <v>5.51</v>
      </c>
      <c r="X7" t="n">
        <v>3.92</v>
      </c>
      <c r="Y7" t="n">
        <v>1</v>
      </c>
      <c r="Z7" t="n">
        <v>10</v>
      </c>
      <c r="AA7" t="n">
        <v>634.348441680803</v>
      </c>
      <c r="AB7" t="n">
        <v>902.6324277079262</v>
      </c>
      <c r="AC7" t="n">
        <v>818.078972837871</v>
      </c>
      <c r="AD7" t="n">
        <v>634348.4416808031</v>
      </c>
      <c r="AE7" t="n">
        <v>902632.4277079263</v>
      </c>
      <c r="AF7" t="n">
        <v>3.490793177820173e-06</v>
      </c>
      <c r="AG7" t="n">
        <v>1.53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2.8132</v>
      </c>
      <c r="E8" t="n">
        <v>35.55</v>
      </c>
      <c r="F8" t="n">
        <v>27.62</v>
      </c>
      <c r="G8" t="n">
        <v>13.81</v>
      </c>
      <c r="H8" t="n">
        <v>0.2</v>
      </c>
      <c r="I8" t="n">
        <v>120</v>
      </c>
      <c r="J8" t="n">
        <v>225.43</v>
      </c>
      <c r="K8" t="n">
        <v>56.94</v>
      </c>
      <c r="L8" t="n">
        <v>2.5</v>
      </c>
      <c r="M8" t="n">
        <v>118</v>
      </c>
      <c r="N8" t="n">
        <v>50.99</v>
      </c>
      <c r="O8" t="n">
        <v>28037.57</v>
      </c>
      <c r="P8" t="n">
        <v>413.78</v>
      </c>
      <c r="Q8" t="n">
        <v>1397.42</v>
      </c>
      <c r="R8" t="n">
        <v>184.69</v>
      </c>
      <c r="S8" t="n">
        <v>66.97</v>
      </c>
      <c r="T8" t="n">
        <v>55744.96</v>
      </c>
      <c r="U8" t="n">
        <v>0.36</v>
      </c>
      <c r="V8" t="n">
        <v>0.76</v>
      </c>
      <c r="W8" t="n">
        <v>5.5</v>
      </c>
      <c r="X8" t="n">
        <v>3.45</v>
      </c>
      <c r="Y8" t="n">
        <v>1</v>
      </c>
      <c r="Z8" t="n">
        <v>10</v>
      </c>
      <c r="AA8" t="n">
        <v>603.0970671071781</v>
      </c>
      <c r="AB8" t="n">
        <v>858.1639585715349</v>
      </c>
      <c r="AC8" t="n">
        <v>777.7760561266367</v>
      </c>
      <c r="AD8" t="n">
        <v>603097.067107178</v>
      </c>
      <c r="AE8" t="n">
        <v>858163.9585715348</v>
      </c>
      <c r="AF8" t="n">
        <v>3.60576440897511e-06</v>
      </c>
      <c r="AG8" t="n">
        <v>1.48125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2.8844</v>
      </c>
      <c r="E9" t="n">
        <v>34.67</v>
      </c>
      <c r="F9" t="n">
        <v>27.27</v>
      </c>
      <c r="G9" t="n">
        <v>15.15</v>
      </c>
      <c r="H9" t="n">
        <v>0.22</v>
      </c>
      <c r="I9" t="n">
        <v>108</v>
      </c>
      <c r="J9" t="n">
        <v>225.85</v>
      </c>
      <c r="K9" t="n">
        <v>56.94</v>
      </c>
      <c r="L9" t="n">
        <v>2.75</v>
      </c>
      <c r="M9" t="n">
        <v>106</v>
      </c>
      <c r="N9" t="n">
        <v>51.16</v>
      </c>
      <c r="O9" t="n">
        <v>28089.25</v>
      </c>
      <c r="P9" t="n">
        <v>407.32</v>
      </c>
      <c r="Q9" t="n">
        <v>1397.32</v>
      </c>
      <c r="R9" t="n">
        <v>173.57</v>
      </c>
      <c r="S9" t="n">
        <v>66.97</v>
      </c>
      <c r="T9" t="n">
        <v>50247.77</v>
      </c>
      <c r="U9" t="n">
        <v>0.39</v>
      </c>
      <c r="V9" t="n">
        <v>0.77</v>
      </c>
      <c r="W9" t="n">
        <v>5.47</v>
      </c>
      <c r="X9" t="n">
        <v>3.1</v>
      </c>
      <c r="Y9" t="n">
        <v>1</v>
      </c>
      <c r="Z9" t="n">
        <v>10</v>
      </c>
      <c r="AA9" t="n">
        <v>579.8648815335814</v>
      </c>
      <c r="AB9" t="n">
        <v>825.1062213921182</v>
      </c>
      <c r="AC9" t="n">
        <v>747.8149791190727</v>
      </c>
      <c r="AD9" t="n">
        <v>579864.8815335814</v>
      </c>
      <c r="AE9" t="n">
        <v>825106.2213921181</v>
      </c>
      <c r="AF9" t="n">
        <v>3.69702362478594e-06</v>
      </c>
      <c r="AG9" t="n">
        <v>1.444583333333333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2.9528</v>
      </c>
      <c r="E10" t="n">
        <v>33.87</v>
      </c>
      <c r="F10" t="n">
        <v>26.95</v>
      </c>
      <c r="G10" t="n">
        <v>16.67</v>
      </c>
      <c r="H10" t="n">
        <v>0.24</v>
      </c>
      <c r="I10" t="n">
        <v>97</v>
      </c>
      <c r="J10" t="n">
        <v>226.27</v>
      </c>
      <c r="K10" t="n">
        <v>56.94</v>
      </c>
      <c r="L10" t="n">
        <v>3</v>
      </c>
      <c r="M10" t="n">
        <v>95</v>
      </c>
      <c r="N10" t="n">
        <v>51.33</v>
      </c>
      <c r="O10" t="n">
        <v>28140.99</v>
      </c>
      <c r="P10" t="n">
        <v>401.41</v>
      </c>
      <c r="Q10" t="n">
        <v>1397.37</v>
      </c>
      <c r="R10" t="n">
        <v>162.92</v>
      </c>
      <c r="S10" t="n">
        <v>66.97</v>
      </c>
      <c r="T10" t="n">
        <v>44977.16</v>
      </c>
      <c r="U10" t="n">
        <v>0.41</v>
      </c>
      <c r="V10" t="n">
        <v>0.78</v>
      </c>
      <c r="W10" t="n">
        <v>5.46</v>
      </c>
      <c r="X10" t="n">
        <v>2.78</v>
      </c>
      <c r="Y10" t="n">
        <v>1</v>
      </c>
      <c r="Z10" t="n">
        <v>10</v>
      </c>
      <c r="AA10" t="n">
        <v>558.9799940529587</v>
      </c>
      <c r="AB10" t="n">
        <v>795.3885213862795</v>
      </c>
      <c r="AC10" t="n">
        <v>720.8810636629053</v>
      </c>
      <c r="AD10" t="n">
        <v>558979.9940529587</v>
      </c>
      <c r="AE10" t="n">
        <v>795388.5213862795</v>
      </c>
      <c r="AF10" t="n">
        <v>3.784693995031176e-06</v>
      </c>
      <c r="AG10" t="n">
        <v>1.41125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3.0054</v>
      </c>
      <c r="E11" t="n">
        <v>33.27</v>
      </c>
      <c r="F11" t="n">
        <v>26.71</v>
      </c>
      <c r="G11" t="n">
        <v>18</v>
      </c>
      <c r="H11" t="n">
        <v>0.25</v>
      </c>
      <c r="I11" t="n">
        <v>89</v>
      </c>
      <c r="J11" t="n">
        <v>226.69</v>
      </c>
      <c r="K11" t="n">
        <v>56.94</v>
      </c>
      <c r="L11" t="n">
        <v>3.25</v>
      </c>
      <c r="M11" t="n">
        <v>87</v>
      </c>
      <c r="N11" t="n">
        <v>51.5</v>
      </c>
      <c r="O11" t="n">
        <v>28192.8</v>
      </c>
      <c r="P11" t="n">
        <v>396.72</v>
      </c>
      <c r="Q11" t="n">
        <v>1397.38</v>
      </c>
      <c r="R11" t="n">
        <v>155.37</v>
      </c>
      <c r="S11" t="n">
        <v>66.97</v>
      </c>
      <c r="T11" t="n">
        <v>41240.71</v>
      </c>
      <c r="U11" t="n">
        <v>0.43</v>
      </c>
      <c r="V11" t="n">
        <v>0.79</v>
      </c>
      <c r="W11" t="n">
        <v>5.43</v>
      </c>
      <c r="X11" t="n">
        <v>2.54</v>
      </c>
      <c r="Y11" t="n">
        <v>1</v>
      </c>
      <c r="Z11" t="n">
        <v>10</v>
      </c>
      <c r="AA11" t="n">
        <v>543.4728027072896</v>
      </c>
      <c r="AB11" t="n">
        <v>773.3228980607382</v>
      </c>
      <c r="AC11" t="n">
        <v>700.8824220109268</v>
      </c>
      <c r="AD11" t="n">
        <v>543472.8027072896</v>
      </c>
      <c r="AE11" t="n">
        <v>773322.8980607382</v>
      </c>
      <c r="AF11" t="n">
        <v>3.852113022441985e-06</v>
      </c>
      <c r="AG11" t="n">
        <v>1.38625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3.053</v>
      </c>
      <c r="E12" t="n">
        <v>32.75</v>
      </c>
      <c r="F12" t="n">
        <v>26.49</v>
      </c>
      <c r="G12" t="n">
        <v>19.39</v>
      </c>
      <c r="H12" t="n">
        <v>0.27</v>
      </c>
      <c r="I12" t="n">
        <v>82</v>
      </c>
      <c r="J12" t="n">
        <v>227.11</v>
      </c>
      <c r="K12" t="n">
        <v>56.94</v>
      </c>
      <c r="L12" t="n">
        <v>3.5</v>
      </c>
      <c r="M12" t="n">
        <v>80</v>
      </c>
      <c r="N12" t="n">
        <v>51.67</v>
      </c>
      <c r="O12" t="n">
        <v>28244.66</v>
      </c>
      <c r="P12" t="n">
        <v>392.56</v>
      </c>
      <c r="Q12" t="n">
        <v>1397.44</v>
      </c>
      <c r="R12" t="n">
        <v>148.62</v>
      </c>
      <c r="S12" t="n">
        <v>66.97</v>
      </c>
      <c r="T12" t="n">
        <v>37903.13</v>
      </c>
      <c r="U12" t="n">
        <v>0.45</v>
      </c>
      <c r="V12" t="n">
        <v>0.79</v>
      </c>
      <c r="W12" t="n">
        <v>5.42</v>
      </c>
      <c r="X12" t="n">
        <v>2.33</v>
      </c>
      <c r="Y12" t="n">
        <v>1</v>
      </c>
      <c r="Z12" t="n">
        <v>10</v>
      </c>
      <c r="AA12" t="n">
        <v>529.9579246882133</v>
      </c>
      <c r="AB12" t="n">
        <v>754.0921939949847</v>
      </c>
      <c r="AC12" t="n">
        <v>683.4531405602149</v>
      </c>
      <c r="AD12" t="n">
        <v>529957.9246882133</v>
      </c>
      <c r="AE12" t="n">
        <v>754092.1939949846</v>
      </c>
      <c r="AF12" t="n">
        <v>3.913123397057092e-06</v>
      </c>
      <c r="AG12" t="n">
        <v>1.364583333333333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3.0933</v>
      </c>
      <c r="E13" t="n">
        <v>32.33</v>
      </c>
      <c r="F13" t="n">
        <v>26.33</v>
      </c>
      <c r="G13" t="n">
        <v>20.79</v>
      </c>
      <c r="H13" t="n">
        <v>0.29</v>
      </c>
      <c r="I13" t="n">
        <v>76</v>
      </c>
      <c r="J13" t="n">
        <v>227.53</v>
      </c>
      <c r="K13" t="n">
        <v>56.94</v>
      </c>
      <c r="L13" t="n">
        <v>3.75</v>
      </c>
      <c r="M13" t="n">
        <v>74</v>
      </c>
      <c r="N13" t="n">
        <v>51.84</v>
      </c>
      <c r="O13" t="n">
        <v>28296.58</v>
      </c>
      <c r="P13" t="n">
        <v>388.68</v>
      </c>
      <c r="Q13" t="n">
        <v>1397.24</v>
      </c>
      <c r="R13" t="n">
        <v>142.62</v>
      </c>
      <c r="S13" t="n">
        <v>66.97</v>
      </c>
      <c r="T13" t="n">
        <v>34933.12</v>
      </c>
      <c r="U13" t="n">
        <v>0.47</v>
      </c>
      <c r="V13" t="n">
        <v>0.8</v>
      </c>
      <c r="W13" t="n">
        <v>5.43</v>
      </c>
      <c r="X13" t="n">
        <v>2.16</v>
      </c>
      <c r="Y13" t="n">
        <v>1</v>
      </c>
      <c r="Z13" t="n">
        <v>10</v>
      </c>
      <c r="AA13" t="n">
        <v>518.7025283882485</v>
      </c>
      <c r="AB13" t="n">
        <v>738.0765706884424</v>
      </c>
      <c r="AC13" t="n">
        <v>668.9377694503549</v>
      </c>
      <c r="AD13" t="n">
        <v>518702.5283882485</v>
      </c>
      <c r="AE13" t="n">
        <v>738076.5706884424</v>
      </c>
      <c r="AF13" t="n">
        <v>3.964777138590469e-06</v>
      </c>
      <c r="AG13" t="n">
        <v>1.347083333333333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3.1367</v>
      </c>
      <c r="E14" t="n">
        <v>31.88</v>
      </c>
      <c r="F14" t="n">
        <v>26.15</v>
      </c>
      <c r="G14" t="n">
        <v>22.41</v>
      </c>
      <c r="H14" t="n">
        <v>0.31</v>
      </c>
      <c r="I14" t="n">
        <v>70</v>
      </c>
      <c r="J14" t="n">
        <v>227.95</v>
      </c>
      <c r="K14" t="n">
        <v>56.94</v>
      </c>
      <c r="L14" t="n">
        <v>4</v>
      </c>
      <c r="M14" t="n">
        <v>68</v>
      </c>
      <c r="N14" t="n">
        <v>52.01</v>
      </c>
      <c r="O14" t="n">
        <v>28348.56</v>
      </c>
      <c r="P14" t="n">
        <v>384.96</v>
      </c>
      <c r="Q14" t="n">
        <v>1397.27</v>
      </c>
      <c r="R14" t="n">
        <v>136.73</v>
      </c>
      <c r="S14" t="n">
        <v>66.97</v>
      </c>
      <c r="T14" t="n">
        <v>32015.21</v>
      </c>
      <c r="U14" t="n">
        <v>0.49</v>
      </c>
      <c r="V14" t="n">
        <v>0.8</v>
      </c>
      <c r="W14" t="n">
        <v>5.42</v>
      </c>
      <c r="X14" t="n">
        <v>1.98</v>
      </c>
      <c r="Y14" t="n">
        <v>1</v>
      </c>
      <c r="Z14" t="n">
        <v>10</v>
      </c>
      <c r="AA14" t="n">
        <v>507.2426153836576</v>
      </c>
      <c r="AB14" t="n">
        <v>721.7699347499238</v>
      </c>
      <c r="AC14" t="n">
        <v>654.158646111191</v>
      </c>
      <c r="AD14" t="n">
        <v>507242.6153836576</v>
      </c>
      <c r="AE14" t="n">
        <v>721769.9347499238</v>
      </c>
      <c r="AF14" t="n">
        <v>4.020404244857182e-06</v>
      </c>
      <c r="AG14" t="n">
        <v>1.328333333333333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3.1631</v>
      </c>
      <c r="E15" t="n">
        <v>31.61</v>
      </c>
      <c r="F15" t="n">
        <v>26.06</v>
      </c>
      <c r="G15" t="n">
        <v>23.69</v>
      </c>
      <c r="H15" t="n">
        <v>0.33</v>
      </c>
      <c r="I15" t="n">
        <v>66</v>
      </c>
      <c r="J15" t="n">
        <v>228.38</v>
      </c>
      <c r="K15" t="n">
        <v>56.94</v>
      </c>
      <c r="L15" t="n">
        <v>4.25</v>
      </c>
      <c r="M15" t="n">
        <v>64</v>
      </c>
      <c r="N15" t="n">
        <v>52.18</v>
      </c>
      <c r="O15" t="n">
        <v>28400.61</v>
      </c>
      <c r="P15" t="n">
        <v>382.72</v>
      </c>
      <c r="Q15" t="n">
        <v>1397.4</v>
      </c>
      <c r="R15" t="n">
        <v>133.71</v>
      </c>
      <c r="S15" t="n">
        <v>66.97</v>
      </c>
      <c r="T15" t="n">
        <v>30529.13</v>
      </c>
      <c r="U15" t="n">
        <v>0.5</v>
      </c>
      <c r="V15" t="n">
        <v>0.8100000000000001</v>
      </c>
      <c r="W15" t="n">
        <v>5.41</v>
      </c>
      <c r="X15" t="n">
        <v>1.89</v>
      </c>
      <c r="Y15" t="n">
        <v>1</v>
      </c>
      <c r="Z15" t="n">
        <v>10</v>
      </c>
      <c r="AA15" t="n">
        <v>500.5653231520661</v>
      </c>
      <c r="AB15" t="n">
        <v>712.2686258453936</v>
      </c>
      <c r="AC15" t="n">
        <v>645.5473656047159</v>
      </c>
      <c r="AD15" t="n">
        <v>500565.3231520662</v>
      </c>
      <c r="AE15" t="n">
        <v>712268.6258453935</v>
      </c>
      <c r="AF15" t="n">
        <v>4.054241931618502e-06</v>
      </c>
      <c r="AG15" t="n">
        <v>1.317083333333333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3.1935</v>
      </c>
      <c r="E16" t="n">
        <v>31.31</v>
      </c>
      <c r="F16" t="n">
        <v>25.93</v>
      </c>
      <c r="G16" t="n">
        <v>25.1</v>
      </c>
      <c r="H16" t="n">
        <v>0.35</v>
      </c>
      <c r="I16" t="n">
        <v>62</v>
      </c>
      <c r="J16" t="n">
        <v>228.8</v>
      </c>
      <c r="K16" t="n">
        <v>56.94</v>
      </c>
      <c r="L16" t="n">
        <v>4.5</v>
      </c>
      <c r="M16" t="n">
        <v>60</v>
      </c>
      <c r="N16" t="n">
        <v>52.36</v>
      </c>
      <c r="O16" t="n">
        <v>28452.71</v>
      </c>
      <c r="P16" t="n">
        <v>379.85</v>
      </c>
      <c r="Q16" t="n">
        <v>1397.48</v>
      </c>
      <c r="R16" t="n">
        <v>130.11</v>
      </c>
      <c r="S16" t="n">
        <v>66.97</v>
      </c>
      <c r="T16" t="n">
        <v>28745.31</v>
      </c>
      <c r="U16" t="n">
        <v>0.51</v>
      </c>
      <c r="V16" t="n">
        <v>0.8100000000000001</v>
      </c>
      <c r="W16" t="n">
        <v>5.39</v>
      </c>
      <c r="X16" t="n">
        <v>1.76</v>
      </c>
      <c r="Y16" t="n">
        <v>1</v>
      </c>
      <c r="Z16" t="n">
        <v>10</v>
      </c>
      <c r="AA16" t="n">
        <v>492.6094606954641</v>
      </c>
      <c r="AB16" t="n">
        <v>700.9480030269856</v>
      </c>
      <c r="AC16" t="n">
        <v>635.2871941297281</v>
      </c>
      <c r="AD16" t="n">
        <v>492609.460695464</v>
      </c>
      <c r="AE16" t="n">
        <v>700948.0030269856</v>
      </c>
      <c r="AF16" t="n">
        <v>4.093206540616385e-06</v>
      </c>
      <c r="AG16" t="n">
        <v>1.304583333333333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3.2243</v>
      </c>
      <c r="E17" t="n">
        <v>31.01</v>
      </c>
      <c r="F17" t="n">
        <v>25.81</v>
      </c>
      <c r="G17" t="n">
        <v>26.7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376.77</v>
      </c>
      <c r="Q17" t="n">
        <v>1397.26</v>
      </c>
      <c r="R17" t="n">
        <v>126.26</v>
      </c>
      <c r="S17" t="n">
        <v>66.97</v>
      </c>
      <c r="T17" t="n">
        <v>26843.76</v>
      </c>
      <c r="U17" t="n">
        <v>0.53</v>
      </c>
      <c r="V17" t="n">
        <v>0.82</v>
      </c>
      <c r="W17" t="n">
        <v>5.38</v>
      </c>
      <c r="X17" t="n">
        <v>1.64</v>
      </c>
      <c r="Y17" t="n">
        <v>1</v>
      </c>
      <c r="Z17" t="n">
        <v>10</v>
      </c>
      <c r="AA17" t="n">
        <v>484.6300963987516</v>
      </c>
      <c r="AB17" t="n">
        <v>689.5939387722938</v>
      </c>
      <c r="AC17" t="n">
        <v>624.9967138213702</v>
      </c>
      <c r="AD17" t="n">
        <v>484630.0963987515</v>
      </c>
      <c r="AE17" t="n">
        <v>689593.9387722937</v>
      </c>
      <c r="AF17" t="n">
        <v>4.132683841837924e-06</v>
      </c>
      <c r="AG17" t="n">
        <v>1.292083333333333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3.2475</v>
      </c>
      <c r="E18" t="n">
        <v>30.79</v>
      </c>
      <c r="F18" t="n">
        <v>25.72</v>
      </c>
      <c r="G18" t="n">
        <v>28.06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374.4</v>
      </c>
      <c r="Q18" t="n">
        <v>1397.49</v>
      </c>
      <c r="R18" t="n">
        <v>123.17</v>
      </c>
      <c r="S18" t="n">
        <v>66.97</v>
      </c>
      <c r="T18" t="n">
        <v>25313.3</v>
      </c>
      <c r="U18" t="n">
        <v>0.54</v>
      </c>
      <c r="V18" t="n">
        <v>0.82</v>
      </c>
      <c r="W18" t="n">
        <v>5.38</v>
      </c>
      <c r="X18" t="n">
        <v>1.55</v>
      </c>
      <c r="Y18" t="n">
        <v>1</v>
      </c>
      <c r="Z18" t="n">
        <v>10</v>
      </c>
      <c r="AA18" t="n">
        <v>478.6818007683189</v>
      </c>
      <c r="AB18" t="n">
        <v>681.1299398517706</v>
      </c>
      <c r="AC18" t="n">
        <v>617.3255740191087</v>
      </c>
      <c r="AD18" t="n">
        <v>478681.8007683189</v>
      </c>
      <c r="AE18" t="n">
        <v>681129.9398517706</v>
      </c>
      <c r="AF18" t="n">
        <v>4.162419990809992e-06</v>
      </c>
      <c r="AG18" t="n">
        <v>1.282916666666667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3.2698</v>
      </c>
      <c r="E19" t="n">
        <v>30.58</v>
      </c>
      <c r="F19" t="n">
        <v>25.64</v>
      </c>
      <c r="G19" t="n">
        <v>29.58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372.3</v>
      </c>
      <c r="Q19" t="n">
        <v>1397.25</v>
      </c>
      <c r="R19" t="n">
        <v>120.27</v>
      </c>
      <c r="S19" t="n">
        <v>66.97</v>
      </c>
      <c r="T19" t="n">
        <v>23876.63</v>
      </c>
      <c r="U19" t="n">
        <v>0.5600000000000001</v>
      </c>
      <c r="V19" t="n">
        <v>0.82</v>
      </c>
      <c r="W19" t="n">
        <v>5.39</v>
      </c>
      <c r="X19" t="n">
        <v>1.47</v>
      </c>
      <c r="Y19" t="n">
        <v>1</v>
      </c>
      <c r="Z19" t="n">
        <v>10</v>
      </c>
      <c r="AA19" t="n">
        <v>473.2279092164261</v>
      </c>
      <c r="AB19" t="n">
        <v>673.3694425470134</v>
      </c>
      <c r="AC19" t="n">
        <v>610.2920358158466</v>
      </c>
      <c r="AD19" t="n">
        <v>473227.9092164261</v>
      </c>
      <c r="AE19" t="n">
        <v>673369.4425470134</v>
      </c>
      <c r="AF19" t="n">
        <v>4.191002582278834e-06</v>
      </c>
      <c r="AG19" t="n">
        <v>1.274166666666667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3.2886</v>
      </c>
      <c r="E20" t="n">
        <v>30.41</v>
      </c>
      <c r="F20" t="n">
        <v>25.55</v>
      </c>
      <c r="G20" t="n">
        <v>30.66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369.83</v>
      </c>
      <c r="Q20" t="n">
        <v>1397.32</v>
      </c>
      <c r="R20" t="n">
        <v>117.7</v>
      </c>
      <c r="S20" t="n">
        <v>66.97</v>
      </c>
      <c r="T20" t="n">
        <v>22602.87</v>
      </c>
      <c r="U20" t="n">
        <v>0.57</v>
      </c>
      <c r="V20" t="n">
        <v>0.82</v>
      </c>
      <c r="W20" t="n">
        <v>5.38</v>
      </c>
      <c r="X20" t="n">
        <v>1.39</v>
      </c>
      <c r="Y20" t="n">
        <v>1</v>
      </c>
      <c r="Z20" t="n">
        <v>10</v>
      </c>
      <c r="AA20" t="n">
        <v>467.9860089940914</v>
      </c>
      <c r="AB20" t="n">
        <v>665.910593730499</v>
      </c>
      <c r="AC20" t="n">
        <v>603.5318893918345</v>
      </c>
      <c r="AD20" t="n">
        <v>467986.0089940914</v>
      </c>
      <c r="AE20" t="n">
        <v>665910.593730499</v>
      </c>
      <c r="AF20" t="n">
        <v>4.215099116790683e-06</v>
      </c>
      <c r="AG20" t="n">
        <v>1.267083333333333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3.3094</v>
      </c>
      <c r="E21" t="n">
        <v>30.22</v>
      </c>
      <c r="F21" t="n">
        <v>25.49</v>
      </c>
      <c r="G21" t="n">
        <v>32.54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367.67</v>
      </c>
      <c r="Q21" t="n">
        <v>1397.28</v>
      </c>
      <c r="R21" t="n">
        <v>115.4</v>
      </c>
      <c r="S21" t="n">
        <v>66.97</v>
      </c>
      <c r="T21" t="n">
        <v>21465.68</v>
      </c>
      <c r="U21" t="n">
        <v>0.58</v>
      </c>
      <c r="V21" t="n">
        <v>0.83</v>
      </c>
      <c r="W21" t="n">
        <v>5.38</v>
      </c>
      <c r="X21" t="n">
        <v>1.33</v>
      </c>
      <c r="Y21" t="n">
        <v>1</v>
      </c>
      <c r="Z21" t="n">
        <v>10</v>
      </c>
      <c r="AA21" t="n">
        <v>462.9522636183933</v>
      </c>
      <c r="AB21" t="n">
        <v>658.7479343616338</v>
      </c>
      <c r="AC21" t="n">
        <v>597.040187078249</v>
      </c>
      <c r="AD21" t="n">
        <v>462952.2636183933</v>
      </c>
      <c r="AE21" t="n">
        <v>658747.9343616338</v>
      </c>
      <c r="AF21" t="n">
        <v>4.241759112420812e-06</v>
      </c>
      <c r="AG21" t="n">
        <v>1.259166666666667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3.3258</v>
      </c>
      <c r="E22" t="n">
        <v>30.07</v>
      </c>
      <c r="F22" t="n">
        <v>25.43</v>
      </c>
      <c r="G22" t="n">
        <v>33.91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365.99</v>
      </c>
      <c r="Q22" t="n">
        <v>1397.29</v>
      </c>
      <c r="R22" t="n">
        <v>113.66</v>
      </c>
      <c r="S22" t="n">
        <v>66.97</v>
      </c>
      <c r="T22" t="n">
        <v>20608.63</v>
      </c>
      <c r="U22" t="n">
        <v>0.59</v>
      </c>
      <c r="V22" t="n">
        <v>0.83</v>
      </c>
      <c r="W22" t="n">
        <v>5.37</v>
      </c>
      <c r="X22" t="n">
        <v>1.27</v>
      </c>
      <c r="Y22" t="n">
        <v>1</v>
      </c>
      <c r="Z22" t="n">
        <v>10</v>
      </c>
      <c r="AA22" t="n">
        <v>458.9701890676573</v>
      </c>
      <c r="AB22" t="n">
        <v>653.0817273011721</v>
      </c>
      <c r="AC22" t="n">
        <v>591.904757960463</v>
      </c>
      <c r="AD22" t="n">
        <v>458970.1890676573</v>
      </c>
      <c r="AE22" t="n">
        <v>653081.7273011721</v>
      </c>
      <c r="AF22" t="n">
        <v>4.262779493590723e-06</v>
      </c>
      <c r="AG22" t="n">
        <v>1.252916666666667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3.3394</v>
      </c>
      <c r="E23" t="n">
        <v>29.95</v>
      </c>
      <c r="F23" t="n">
        <v>25.4</v>
      </c>
      <c r="G23" t="n">
        <v>35.44</v>
      </c>
      <c r="H23" t="n">
        <v>0.48</v>
      </c>
      <c r="I23" t="n">
        <v>43</v>
      </c>
      <c r="J23" t="n">
        <v>231.77</v>
      </c>
      <c r="K23" t="n">
        <v>56.94</v>
      </c>
      <c r="L23" t="n">
        <v>6.25</v>
      </c>
      <c r="M23" t="n">
        <v>41</v>
      </c>
      <c r="N23" t="n">
        <v>53.58</v>
      </c>
      <c r="O23" t="n">
        <v>28819.14</v>
      </c>
      <c r="P23" t="n">
        <v>364.46</v>
      </c>
      <c r="Q23" t="n">
        <v>1397.22</v>
      </c>
      <c r="R23" t="n">
        <v>112.46</v>
      </c>
      <c r="S23" t="n">
        <v>66.97</v>
      </c>
      <c r="T23" t="n">
        <v>20016.07</v>
      </c>
      <c r="U23" t="n">
        <v>0.6</v>
      </c>
      <c r="V23" t="n">
        <v>0.83</v>
      </c>
      <c r="W23" t="n">
        <v>5.37</v>
      </c>
      <c r="X23" t="n">
        <v>1.23</v>
      </c>
      <c r="Y23" t="n">
        <v>1</v>
      </c>
      <c r="Z23" t="n">
        <v>10</v>
      </c>
      <c r="AA23" t="n">
        <v>455.7063142565744</v>
      </c>
      <c r="AB23" t="n">
        <v>648.4374670636022</v>
      </c>
      <c r="AC23" t="n">
        <v>587.6955455190368</v>
      </c>
      <c r="AD23" t="n">
        <v>455706.3142565744</v>
      </c>
      <c r="AE23" t="n">
        <v>648437.4670636022</v>
      </c>
      <c r="AF23" t="n">
        <v>4.280211029195038e-06</v>
      </c>
      <c r="AG23" t="n">
        <v>1.247916666666667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3.3617</v>
      </c>
      <c r="E24" t="n">
        <v>29.75</v>
      </c>
      <c r="F24" t="n">
        <v>25.29</v>
      </c>
      <c r="G24" t="n">
        <v>37</v>
      </c>
      <c r="H24" t="n">
        <v>0.5</v>
      </c>
      <c r="I24" t="n">
        <v>41</v>
      </c>
      <c r="J24" t="n">
        <v>232.2</v>
      </c>
      <c r="K24" t="n">
        <v>56.94</v>
      </c>
      <c r="L24" t="n">
        <v>6.5</v>
      </c>
      <c r="M24" t="n">
        <v>39</v>
      </c>
      <c r="N24" t="n">
        <v>53.75</v>
      </c>
      <c r="O24" t="n">
        <v>28871.74</v>
      </c>
      <c r="P24" t="n">
        <v>361.26</v>
      </c>
      <c r="Q24" t="n">
        <v>1397.21</v>
      </c>
      <c r="R24" t="n">
        <v>108.86</v>
      </c>
      <c r="S24" t="n">
        <v>66.97</v>
      </c>
      <c r="T24" t="n">
        <v>18228.11</v>
      </c>
      <c r="U24" t="n">
        <v>0.62</v>
      </c>
      <c r="V24" t="n">
        <v>0.83</v>
      </c>
      <c r="W24" t="n">
        <v>5.36</v>
      </c>
      <c r="X24" t="n">
        <v>1.12</v>
      </c>
      <c r="Y24" t="n">
        <v>1</v>
      </c>
      <c r="Z24" t="n">
        <v>10</v>
      </c>
      <c r="AA24" t="n">
        <v>449.5033012700592</v>
      </c>
      <c r="AB24" t="n">
        <v>639.6110235771016</v>
      </c>
      <c r="AC24" t="n">
        <v>579.6959128895386</v>
      </c>
      <c r="AD24" t="n">
        <v>449503.3012700592</v>
      </c>
      <c r="AE24" t="n">
        <v>639611.0235771016</v>
      </c>
      <c r="AF24" t="n">
        <v>4.308793620663879e-06</v>
      </c>
      <c r="AG24" t="n">
        <v>1.239583333333333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3.367</v>
      </c>
      <c r="E25" t="n">
        <v>29.7</v>
      </c>
      <c r="F25" t="n">
        <v>25.28</v>
      </c>
      <c r="G25" t="n">
        <v>37.92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360.3</v>
      </c>
      <c r="Q25" t="n">
        <v>1397.21</v>
      </c>
      <c r="R25" t="n">
        <v>108.97</v>
      </c>
      <c r="S25" t="n">
        <v>66.97</v>
      </c>
      <c r="T25" t="n">
        <v>18288.54</v>
      </c>
      <c r="U25" t="n">
        <v>0.61</v>
      </c>
      <c r="V25" t="n">
        <v>0.83</v>
      </c>
      <c r="W25" t="n">
        <v>5.36</v>
      </c>
      <c r="X25" t="n">
        <v>1.12</v>
      </c>
      <c r="Y25" t="n">
        <v>1</v>
      </c>
      <c r="Z25" t="n">
        <v>10</v>
      </c>
      <c r="AA25" t="n">
        <v>447.9762542879945</v>
      </c>
      <c r="AB25" t="n">
        <v>637.4381450231755</v>
      </c>
      <c r="AC25" t="n">
        <v>577.7265771988062</v>
      </c>
      <c r="AD25" t="n">
        <v>447976.2542879945</v>
      </c>
      <c r="AE25" t="n">
        <v>637438.1450231755</v>
      </c>
      <c r="AF25" t="n">
        <v>4.315586792627326e-06</v>
      </c>
      <c r="AG25" t="n">
        <v>1.2375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3.3842</v>
      </c>
      <c r="E26" t="n">
        <v>29.55</v>
      </c>
      <c r="F26" t="n">
        <v>25.22</v>
      </c>
      <c r="G26" t="n">
        <v>39.82</v>
      </c>
      <c r="H26" t="n">
        <v>0.53</v>
      </c>
      <c r="I26" t="n">
        <v>38</v>
      </c>
      <c r="J26" t="n">
        <v>233.05</v>
      </c>
      <c r="K26" t="n">
        <v>56.94</v>
      </c>
      <c r="L26" t="n">
        <v>7</v>
      </c>
      <c r="M26" t="n">
        <v>36</v>
      </c>
      <c r="N26" t="n">
        <v>54.11</v>
      </c>
      <c r="O26" t="n">
        <v>28977.11</v>
      </c>
      <c r="P26" t="n">
        <v>357.71</v>
      </c>
      <c r="Q26" t="n">
        <v>1397.24</v>
      </c>
      <c r="R26" t="n">
        <v>106.68</v>
      </c>
      <c r="S26" t="n">
        <v>66.97</v>
      </c>
      <c r="T26" t="n">
        <v>17153.91</v>
      </c>
      <c r="U26" t="n">
        <v>0.63</v>
      </c>
      <c r="V26" t="n">
        <v>0.83</v>
      </c>
      <c r="W26" t="n">
        <v>5.36</v>
      </c>
      <c r="X26" t="n">
        <v>1.05</v>
      </c>
      <c r="Y26" t="n">
        <v>1</v>
      </c>
      <c r="Z26" t="n">
        <v>10</v>
      </c>
      <c r="AA26" t="n">
        <v>443.3124596085536</v>
      </c>
      <c r="AB26" t="n">
        <v>630.801899015099</v>
      </c>
      <c r="AC26" t="n">
        <v>571.7119768463972</v>
      </c>
      <c r="AD26" t="n">
        <v>443312.4596085536</v>
      </c>
      <c r="AE26" t="n">
        <v>630801.899015099</v>
      </c>
      <c r="AF26" t="n">
        <v>4.337632558244549e-06</v>
      </c>
      <c r="AG26" t="n">
        <v>1.23125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3.3909</v>
      </c>
      <c r="E27" t="n">
        <v>29.49</v>
      </c>
      <c r="F27" t="n">
        <v>25.21</v>
      </c>
      <c r="G27" t="n">
        <v>40.87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357.2</v>
      </c>
      <c r="Q27" t="n">
        <v>1397.27</v>
      </c>
      <c r="R27" t="n">
        <v>106.38</v>
      </c>
      <c r="S27" t="n">
        <v>66.97</v>
      </c>
      <c r="T27" t="n">
        <v>17005.92</v>
      </c>
      <c r="U27" t="n">
        <v>0.63</v>
      </c>
      <c r="V27" t="n">
        <v>0.84</v>
      </c>
      <c r="W27" t="n">
        <v>5.36</v>
      </c>
      <c r="X27" t="n">
        <v>1.04</v>
      </c>
      <c r="Y27" t="n">
        <v>1</v>
      </c>
      <c r="Z27" t="n">
        <v>10</v>
      </c>
      <c r="AA27" t="n">
        <v>441.9784873083679</v>
      </c>
      <c r="AB27" t="n">
        <v>628.9037519137664</v>
      </c>
      <c r="AC27" t="n">
        <v>569.9916373335604</v>
      </c>
      <c r="AD27" t="n">
        <v>441978.4873083679</v>
      </c>
      <c r="AE27" t="n">
        <v>628903.7519137664</v>
      </c>
      <c r="AF27" t="n">
        <v>4.346220152990793e-06</v>
      </c>
      <c r="AG27" t="n">
        <v>1.22875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3.4081</v>
      </c>
      <c r="E28" t="n">
        <v>29.34</v>
      </c>
      <c r="F28" t="n">
        <v>25.15</v>
      </c>
      <c r="G28" t="n">
        <v>43.11</v>
      </c>
      <c r="H28" t="n">
        <v>0.57</v>
      </c>
      <c r="I28" t="n">
        <v>35</v>
      </c>
      <c r="J28" t="n">
        <v>233.91</v>
      </c>
      <c r="K28" t="n">
        <v>56.94</v>
      </c>
      <c r="L28" t="n">
        <v>7.5</v>
      </c>
      <c r="M28" t="n">
        <v>33</v>
      </c>
      <c r="N28" t="n">
        <v>54.46</v>
      </c>
      <c r="O28" t="n">
        <v>29082.74</v>
      </c>
      <c r="P28" t="n">
        <v>354.47</v>
      </c>
      <c r="Q28" t="n">
        <v>1397.25</v>
      </c>
      <c r="R28" t="n">
        <v>104.31</v>
      </c>
      <c r="S28" t="n">
        <v>66.97</v>
      </c>
      <c r="T28" t="n">
        <v>15979.77</v>
      </c>
      <c r="U28" t="n">
        <v>0.64</v>
      </c>
      <c r="V28" t="n">
        <v>0.84</v>
      </c>
      <c r="W28" t="n">
        <v>5.35</v>
      </c>
      <c r="X28" t="n">
        <v>0.98</v>
      </c>
      <c r="Y28" t="n">
        <v>1</v>
      </c>
      <c r="Z28" t="n">
        <v>10</v>
      </c>
      <c r="AA28" t="n">
        <v>437.267038996847</v>
      </c>
      <c r="AB28" t="n">
        <v>622.1996981981473</v>
      </c>
      <c r="AC28" t="n">
        <v>563.9155811127004</v>
      </c>
      <c r="AD28" t="n">
        <v>437267.038996847</v>
      </c>
      <c r="AE28" t="n">
        <v>622199.6981981474</v>
      </c>
      <c r="AF28" t="n">
        <v>4.368265918608016e-06</v>
      </c>
      <c r="AG28" t="n">
        <v>1.2225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3.4195</v>
      </c>
      <c r="E29" t="n">
        <v>29.24</v>
      </c>
      <c r="F29" t="n">
        <v>25.09</v>
      </c>
      <c r="G29" t="n">
        <v>44.28</v>
      </c>
      <c r="H29" t="n">
        <v>0.59</v>
      </c>
      <c r="I29" t="n">
        <v>34</v>
      </c>
      <c r="J29" t="n">
        <v>234.34</v>
      </c>
      <c r="K29" t="n">
        <v>56.94</v>
      </c>
      <c r="L29" t="n">
        <v>7.75</v>
      </c>
      <c r="M29" t="n">
        <v>32</v>
      </c>
      <c r="N29" t="n">
        <v>54.64</v>
      </c>
      <c r="O29" t="n">
        <v>29135.65</v>
      </c>
      <c r="P29" t="n">
        <v>352.89</v>
      </c>
      <c r="Q29" t="n">
        <v>1397.23</v>
      </c>
      <c r="R29" t="n">
        <v>102.82</v>
      </c>
      <c r="S29" t="n">
        <v>66.97</v>
      </c>
      <c r="T29" t="n">
        <v>15241.84</v>
      </c>
      <c r="U29" t="n">
        <v>0.65</v>
      </c>
      <c r="V29" t="n">
        <v>0.84</v>
      </c>
      <c r="W29" t="n">
        <v>5.34</v>
      </c>
      <c r="X29" t="n">
        <v>0.92</v>
      </c>
      <c r="Y29" t="n">
        <v>1</v>
      </c>
      <c r="Z29" t="n">
        <v>10</v>
      </c>
      <c r="AA29" t="n">
        <v>434.2323279151393</v>
      </c>
      <c r="AB29" t="n">
        <v>617.8815215446114</v>
      </c>
      <c r="AC29" t="n">
        <v>560.0019066059818</v>
      </c>
      <c r="AD29" t="n">
        <v>434232.3279151393</v>
      </c>
      <c r="AE29" t="n">
        <v>617881.5215446113</v>
      </c>
      <c r="AF29" t="n">
        <v>4.382877646982222e-06</v>
      </c>
      <c r="AG29" t="n">
        <v>1.218333333333333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3.428</v>
      </c>
      <c r="E30" t="n">
        <v>29.17</v>
      </c>
      <c r="F30" t="n">
        <v>25.06</v>
      </c>
      <c r="G30" t="n">
        <v>45.57</v>
      </c>
      <c r="H30" t="n">
        <v>0.61</v>
      </c>
      <c r="I30" t="n">
        <v>33</v>
      </c>
      <c r="J30" t="n">
        <v>234.77</v>
      </c>
      <c r="K30" t="n">
        <v>56.94</v>
      </c>
      <c r="L30" t="n">
        <v>8</v>
      </c>
      <c r="M30" t="n">
        <v>31</v>
      </c>
      <c r="N30" t="n">
        <v>54.82</v>
      </c>
      <c r="O30" t="n">
        <v>29188.62</v>
      </c>
      <c r="P30" t="n">
        <v>351.52</v>
      </c>
      <c r="Q30" t="n">
        <v>1397.29</v>
      </c>
      <c r="R30" t="n">
        <v>101.83</v>
      </c>
      <c r="S30" t="n">
        <v>66.97</v>
      </c>
      <c r="T30" t="n">
        <v>14752.1</v>
      </c>
      <c r="U30" t="n">
        <v>0.66</v>
      </c>
      <c r="V30" t="n">
        <v>0.84</v>
      </c>
      <c r="W30" t="n">
        <v>5.34</v>
      </c>
      <c r="X30" t="n">
        <v>0.9</v>
      </c>
      <c r="Y30" t="n">
        <v>1</v>
      </c>
      <c r="Z30" t="n">
        <v>10</v>
      </c>
      <c r="AA30" t="n">
        <v>431.9197681161679</v>
      </c>
      <c r="AB30" t="n">
        <v>614.5909144769344</v>
      </c>
      <c r="AC30" t="n">
        <v>557.0195448302425</v>
      </c>
      <c r="AD30" t="n">
        <v>431919.7681161679</v>
      </c>
      <c r="AE30" t="n">
        <v>614590.9144769344</v>
      </c>
      <c r="AF30" t="n">
        <v>4.393772356734919e-06</v>
      </c>
      <c r="AG30" t="n">
        <v>1.215416666666667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3.4332</v>
      </c>
      <c r="E31" t="n">
        <v>29.13</v>
      </c>
      <c r="F31" t="n">
        <v>25.06</v>
      </c>
      <c r="G31" t="n">
        <v>46.99</v>
      </c>
      <c r="H31" t="n">
        <v>0.62</v>
      </c>
      <c r="I31" t="n">
        <v>32</v>
      </c>
      <c r="J31" t="n">
        <v>235.2</v>
      </c>
      <c r="K31" t="n">
        <v>56.94</v>
      </c>
      <c r="L31" t="n">
        <v>8.25</v>
      </c>
      <c r="M31" t="n">
        <v>30</v>
      </c>
      <c r="N31" t="n">
        <v>55</v>
      </c>
      <c r="O31" t="n">
        <v>29241.66</v>
      </c>
      <c r="P31" t="n">
        <v>350.04</v>
      </c>
      <c r="Q31" t="n">
        <v>1397.25</v>
      </c>
      <c r="R31" t="n">
        <v>101.51</v>
      </c>
      <c r="S31" t="n">
        <v>66.97</v>
      </c>
      <c r="T31" t="n">
        <v>14597.48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430.1178751968424</v>
      </c>
      <c r="AB31" t="n">
        <v>612.0269498269537</v>
      </c>
      <c r="AC31" t="n">
        <v>554.6957577571638</v>
      </c>
      <c r="AD31" t="n">
        <v>430117.8751968424</v>
      </c>
      <c r="AE31" t="n">
        <v>612026.9498269537</v>
      </c>
      <c r="AF31" t="n">
        <v>4.400437355642452e-06</v>
      </c>
      <c r="AG31" t="n">
        <v>1.21375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3.4428</v>
      </c>
      <c r="E32" t="n">
        <v>29.05</v>
      </c>
      <c r="F32" t="n">
        <v>25.02</v>
      </c>
      <c r="G32" t="n">
        <v>48.43</v>
      </c>
      <c r="H32" t="n">
        <v>0.64</v>
      </c>
      <c r="I32" t="n">
        <v>31</v>
      </c>
      <c r="J32" t="n">
        <v>235.63</v>
      </c>
      <c r="K32" t="n">
        <v>56.94</v>
      </c>
      <c r="L32" t="n">
        <v>8.5</v>
      </c>
      <c r="M32" t="n">
        <v>29</v>
      </c>
      <c r="N32" t="n">
        <v>55.18</v>
      </c>
      <c r="O32" t="n">
        <v>29294.76</v>
      </c>
      <c r="P32" t="n">
        <v>349.07</v>
      </c>
      <c r="Q32" t="n">
        <v>1397.23</v>
      </c>
      <c r="R32" t="n">
        <v>100.32</v>
      </c>
      <c r="S32" t="n">
        <v>66.97</v>
      </c>
      <c r="T32" t="n">
        <v>14007.59</v>
      </c>
      <c r="U32" t="n">
        <v>0.67</v>
      </c>
      <c r="V32" t="n">
        <v>0.84</v>
      </c>
      <c r="W32" t="n">
        <v>5.35</v>
      </c>
      <c r="X32" t="n">
        <v>0.86</v>
      </c>
      <c r="Y32" t="n">
        <v>1</v>
      </c>
      <c r="Z32" t="n">
        <v>10</v>
      </c>
      <c r="AA32" t="n">
        <v>427.9408965543249</v>
      </c>
      <c r="AB32" t="n">
        <v>608.9292650404086</v>
      </c>
      <c r="AC32" t="n">
        <v>551.8882464041895</v>
      </c>
      <c r="AD32" t="n">
        <v>427940.896554325</v>
      </c>
      <c r="AE32" t="n">
        <v>608929.2650404086</v>
      </c>
      <c r="AF32" t="n">
        <v>4.412741969010205e-06</v>
      </c>
      <c r="AG32" t="n">
        <v>1.210416666666667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3.4507</v>
      </c>
      <c r="E33" t="n">
        <v>28.98</v>
      </c>
      <c r="F33" t="n">
        <v>25</v>
      </c>
      <c r="G33" t="n">
        <v>50.01</v>
      </c>
      <c r="H33" t="n">
        <v>0.66</v>
      </c>
      <c r="I33" t="n">
        <v>30</v>
      </c>
      <c r="J33" t="n">
        <v>236.06</v>
      </c>
      <c r="K33" t="n">
        <v>56.94</v>
      </c>
      <c r="L33" t="n">
        <v>8.75</v>
      </c>
      <c r="M33" t="n">
        <v>28</v>
      </c>
      <c r="N33" t="n">
        <v>55.36</v>
      </c>
      <c r="O33" t="n">
        <v>29347.92</v>
      </c>
      <c r="P33" t="n">
        <v>347.31</v>
      </c>
      <c r="Q33" t="n">
        <v>1397.27</v>
      </c>
      <c r="R33" t="n">
        <v>99.89</v>
      </c>
      <c r="S33" t="n">
        <v>66.97</v>
      </c>
      <c r="T33" t="n">
        <v>13796.3</v>
      </c>
      <c r="U33" t="n">
        <v>0.67</v>
      </c>
      <c r="V33" t="n">
        <v>0.84</v>
      </c>
      <c r="W33" t="n">
        <v>5.34</v>
      </c>
      <c r="X33" t="n">
        <v>0.84</v>
      </c>
      <c r="Y33" t="n">
        <v>1</v>
      </c>
      <c r="Z33" t="n">
        <v>10</v>
      </c>
      <c r="AA33" t="n">
        <v>425.4859516981324</v>
      </c>
      <c r="AB33" t="n">
        <v>605.4360542278115</v>
      </c>
      <c r="AC33" t="n">
        <v>548.7222596461767</v>
      </c>
      <c r="AD33" t="n">
        <v>425485.9516981324</v>
      </c>
      <c r="AE33" t="n">
        <v>605436.0542278115</v>
      </c>
      <c r="AF33" t="n">
        <v>4.422867640427418e-06</v>
      </c>
      <c r="AG33" t="n">
        <v>1.2075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3.4598</v>
      </c>
      <c r="E34" t="n">
        <v>28.9</v>
      </c>
      <c r="F34" t="n">
        <v>24.97</v>
      </c>
      <c r="G34" t="n">
        <v>51.66</v>
      </c>
      <c r="H34" t="n">
        <v>0.68</v>
      </c>
      <c r="I34" t="n">
        <v>29</v>
      </c>
      <c r="J34" t="n">
        <v>236.49</v>
      </c>
      <c r="K34" t="n">
        <v>56.94</v>
      </c>
      <c r="L34" t="n">
        <v>9</v>
      </c>
      <c r="M34" t="n">
        <v>27</v>
      </c>
      <c r="N34" t="n">
        <v>55.55</v>
      </c>
      <c r="O34" t="n">
        <v>29401.15</v>
      </c>
      <c r="P34" t="n">
        <v>345.53</v>
      </c>
      <c r="Q34" t="n">
        <v>1397.22</v>
      </c>
      <c r="R34" t="n">
        <v>98.73999999999999</v>
      </c>
      <c r="S34" t="n">
        <v>66.97</v>
      </c>
      <c r="T34" t="n">
        <v>13226.56</v>
      </c>
      <c r="U34" t="n">
        <v>0.68</v>
      </c>
      <c r="V34" t="n">
        <v>0.84</v>
      </c>
      <c r="W34" t="n">
        <v>5.34</v>
      </c>
      <c r="X34" t="n">
        <v>0.8</v>
      </c>
      <c r="Y34" t="n">
        <v>1</v>
      </c>
      <c r="Z34" t="n">
        <v>10</v>
      </c>
      <c r="AA34" t="n">
        <v>422.8233581786859</v>
      </c>
      <c r="AB34" t="n">
        <v>601.6473742302874</v>
      </c>
      <c r="AC34" t="n">
        <v>545.288481570358</v>
      </c>
      <c r="AD34" t="n">
        <v>422823.3581786859</v>
      </c>
      <c r="AE34" t="n">
        <v>601647.3742302874</v>
      </c>
      <c r="AF34" t="n">
        <v>4.4345313885156e-06</v>
      </c>
      <c r="AG34" t="n">
        <v>1.204166666666667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3.4701</v>
      </c>
      <c r="E35" t="n">
        <v>28.82</v>
      </c>
      <c r="F35" t="n">
        <v>24.93</v>
      </c>
      <c r="G35" t="n">
        <v>53.42</v>
      </c>
      <c r="H35" t="n">
        <v>0.6899999999999999</v>
      </c>
      <c r="I35" t="n">
        <v>28</v>
      </c>
      <c r="J35" t="n">
        <v>236.92</v>
      </c>
      <c r="K35" t="n">
        <v>56.94</v>
      </c>
      <c r="L35" t="n">
        <v>9.25</v>
      </c>
      <c r="M35" t="n">
        <v>26</v>
      </c>
      <c r="N35" t="n">
        <v>55.73</v>
      </c>
      <c r="O35" t="n">
        <v>29454.44</v>
      </c>
      <c r="P35" t="n">
        <v>344.31</v>
      </c>
      <c r="Q35" t="n">
        <v>1397.21</v>
      </c>
      <c r="R35" t="n">
        <v>97.51000000000001</v>
      </c>
      <c r="S35" t="n">
        <v>66.97</v>
      </c>
      <c r="T35" t="n">
        <v>12617.11</v>
      </c>
      <c r="U35" t="n">
        <v>0.6899999999999999</v>
      </c>
      <c r="V35" t="n">
        <v>0.84</v>
      </c>
      <c r="W35" t="n">
        <v>5.33</v>
      </c>
      <c r="X35" t="n">
        <v>0.76</v>
      </c>
      <c r="Y35" t="n">
        <v>1</v>
      </c>
      <c r="Z35" t="n">
        <v>10</v>
      </c>
      <c r="AA35" t="n">
        <v>420.4081773977005</v>
      </c>
      <c r="AB35" t="n">
        <v>598.2107448505139</v>
      </c>
      <c r="AC35" t="n">
        <v>542.1737760194292</v>
      </c>
      <c r="AD35" t="n">
        <v>420408.1773977004</v>
      </c>
      <c r="AE35" t="n">
        <v>598210.744850514</v>
      </c>
      <c r="AF35" t="n">
        <v>4.447733213274751e-06</v>
      </c>
      <c r="AG35" t="n">
        <v>1.200833333333333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3.4776</v>
      </c>
      <c r="E36" t="n">
        <v>28.76</v>
      </c>
      <c r="F36" t="n">
        <v>24.91</v>
      </c>
      <c r="G36" t="n">
        <v>55.36</v>
      </c>
      <c r="H36" t="n">
        <v>0.71</v>
      </c>
      <c r="I36" t="n">
        <v>27</v>
      </c>
      <c r="J36" t="n">
        <v>237.35</v>
      </c>
      <c r="K36" t="n">
        <v>56.94</v>
      </c>
      <c r="L36" t="n">
        <v>9.5</v>
      </c>
      <c r="M36" t="n">
        <v>25</v>
      </c>
      <c r="N36" t="n">
        <v>55.91</v>
      </c>
      <c r="O36" t="n">
        <v>29507.8</v>
      </c>
      <c r="P36" t="n">
        <v>342.32</v>
      </c>
      <c r="Q36" t="n">
        <v>1397.23</v>
      </c>
      <c r="R36" t="n">
        <v>96.83</v>
      </c>
      <c r="S36" t="n">
        <v>66.97</v>
      </c>
      <c r="T36" t="n">
        <v>12279.47</v>
      </c>
      <c r="U36" t="n">
        <v>0.6899999999999999</v>
      </c>
      <c r="V36" t="n">
        <v>0.84</v>
      </c>
      <c r="W36" t="n">
        <v>5.34</v>
      </c>
      <c r="X36" t="n">
        <v>0.74</v>
      </c>
      <c r="Y36" t="n">
        <v>1</v>
      </c>
      <c r="Z36" t="n">
        <v>10</v>
      </c>
      <c r="AA36" t="n">
        <v>417.8632933137274</v>
      </c>
      <c r="AB36" t="n">
        <v>594.5895569543719</v>
      </c>
      <c r="AC36" t="n">
        <v>538.8918003407447</v>
      </c>
      <c r="AD36" t="n">
        <v>417863.2933137274</v>
      </c>
      <c r="AE36" t="n">
        <v>594589.5569543719</v>
      </c>
      <c r="AF36" t="n">
        <v>4.457346192468307e-06</v>
      </c>
      <c r="AG36" t="n">
        <v>1.198333333333333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3.4855</v>
      </c>
      <c r="E37" t="n">
        <v>28.69</v>
      </c>
      <c r="F37" t="n">
        <v>24.89</v>
      </c>
      <c r="G37" t="n">
        <v>57.43</v>
      </c>
      <c r="H37" t="n">
        <v>0.73</v>
      </c>
      <c r="I37" t="n">
        <v>26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339.69</v>
      </c>
      <c r="Q37" t="n">
        <v>1397.22</v>
      </c>
      <c r="R37" t="n">
        <v>96.19</v>
      </c>
      <c r="S37" t="n">
        <v>66.97</v>
      </c>
      <c r="T37" t="n">
        <v>11969.2</v>
      </c>
      <c r="U37" t="n">
        <v>0.7</v>
      </c>
      <c r="V37" t="n">
        <v>0.85</v>
      </c>
      <c r="W37" t="n">
        <v>5.33</v>
      </c>
      <c r="X37" t="n">
        <v>0.72</v>
      </c>
      <c r="Y37" t="n">
        <v>1</v>
      </c>
      <c r="Z37" t="n">
        <v>10</v>
      </c>
      <c r="AA37" t="n">
        <v>414.7884066271296</v>
      </c>
      <c r="AB37" t="n">
        <v>590.2142132907294</v>
      </c>
      <c r="AC37" t="n">
        <v>534.9263139031973</v>
      </c>
      <c r="AD37" t="n">
        <v>414788.4066271296</v>
      </c>
      <c r="AE37" t="n">
        <v>590214.2132907294</v>
      </c>
      <c r="AF37" t="n">
        <v>4.467471863885521e-06</v>
      </c>
      <c r="AG37" t="n">
        <v>1.195416666666667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3.4884</v>
      </c>
      <c r="E38" t="n">
        <v>28.67</v>
      </c>
      <c r="F38" t="n">
        <v>24.86</v>
      </c>
      <c r="G38" t="n">
        <v>57.38</v>
      </c>
      <c r="H38" t="n">
        <v>0.75</v>
      </c>
      <c r="I38" t="n">
        <v>26</v>
      </c>
      <c r="J38" t="n">
        <v>238.22</v>
      </c>
      <c r="K38" t="n">
        <v>56.94</v>
      </c>
      <c r="L38" t="n">
        <v>10</v>
      </c>
      <c r="M38" t="n">
        <v>24</v>
      </c>
      <c r="N38" t="n">
        <v>56.28</v>
      </c>
      <c r="O38" t="n">
        <v>29614.71</v>
      </c>
      <c r="P38" t="n">
        <v>339.15</v>
      </c>
      <c r="Q38" t="n">
        <v>1397.22</v>
      </c>
      <c r="R38" t="n">
        <v>95.51000000000001</v>
      </c>
      <c r="S38" t="n">
        <v>66.97</v>
      </c>
      <c r="T38" t="n">
        <v>11626.39</v>
      </c>
      <c r="U38" t="n">
        <v>0.7</v>
      </c>
      <c r="V38" t="n">
        <v>0.85</v>
      </c>
      <c r="W38" t="n">
        <v>5.33</v>
      </c>
      <c r="X38" t="n">
        <v>0.7</v>
      </c>
      <c r="Y38" t="n">
        <v>1</v>
      </c>
      <c r="Z38" t="n">
        <v>10</v>
      </c>
      <c r="AA38" t="n">
        <v>413.8631786481473</v>
      </c>
      <c r="AB38" t="n">
        <v>588.8976801017473</v>
      </c>
      <c r="AC38" t="n">
        <v>533.7331060304373</v>
      </c>
      <c r="AD38" t="n">
        <v>413863.1786481473</v>
      </c>
      <c r="AE38" t="n">
        <v>588897.6801017473</v>
      </c>
      <c r="AF38" t="n">
        <v>4.471188882507029e-06</v>
      </c>
      <c r="AG38" t="n">
        <v>1.194583333333333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3.4947</v>
      </c>
      <c r="E39" t="n">
        <v>28.61</v>
      </c>
      <c r="F39" t="n">
        <v>24.86</v>
      </c>
      <c r="G39" t="n">
        <v>59.66</v>
      </c>
      <c r="H39" t="n">
        <v>0.76</v>
      </c>
      <c r="I39" t="n">
        <v>25</v>
      </c>
      <c r="J39" t="n">
        <v>238.66</v>
      </c>
      <c r="K39" t="n">
        <v>56.94</v>
      </c>
      <c r="L39" t="n">
        <v>10.25</v>
      </c>
      <c r="M39" t="n">
        <v>23</v>
      </c>
      <c r="N39" t="n">
        <v>56.46</v>
      </c>
      <c r="O39" t="n">
        <v>29668.27</v>
      </c>
      <c r="P39" t="n">
        <v>338.48</v>
      </c>
      <c r="Q39" t="n">
        <v>1397.2</v>
      </c>
      <c r="R39" t="n">
        <v>95.02</v>
      </c>
      <c r="S39" t="n">
        <v>66.97</v>
      </c>
      <c r="T39" t="n">
        <v>11388.68</v>
      </c>
      <c r="U39" t="n">
        <v>0.7</v>
      </c>
      <c r="V39" t="n">
        <v>0.85</v>
      </c>
      <c r="W39" t="n">
        <v>5.34</v>
      </c>
      <c r="X39" t="n">
        <v>0.6899999999999999</v>
      </c>
      <c r="Y39" t="n">
        <v>1</v>
      </c>
      <c r="Z39" t="n">
        <v>10</v>
      </c>
      <c r="AA39" t="n">
        <v>412.6037743336279</v>
      </c>
      <c r="AB39" t="n">
        <v>587.1056379066594</v>
      </c>
      <c r="AC39" t="n">
        <v>532.108932121726</v>
      </c>
      <c r="AD39" t="n">
        <v>412603.7743336279</v>
      </c>
      <c r="AE39" t="n">
        <v>587105.6379066594</v>
      </c>
      <c r="AF39" t="n">
        <v>4.479263785029616e-06</v>
      </c>
      <c r="AG39" t="n">
        <v>1.192083333333333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3.5041</v>
      </c>
      <c r="E40" t="n">
        <v>28.54</v>
      </c>
      <c r="F40" t="n">
        <v>24.82</v>
      </c>
      <c r="G40" t="n">
        <v>62.06</v>
      </c>
      <c r="H40" t="n">
        <v>0.78</v>
      </c>
      <c r="I40" t="n">
        <v>24</v>
      </c>
      <c r="J40" t="n">
        <v>239.09</v>
      </c>
      <c r="K40" t="n">
        <v>56.94</v>
      </c>
      <c r="L40" t="n">
        <v>10.5</v>
      </c>
      <c r="M40" t="n">
        <v>22</v>
      </c>
      <c r="N40" t="n">
        <v>56.65</v>
      </c>
      <c r="O40" t="n">
        <v>29721.89</v>
      </c>
      <c r="P40" t="n">
        <v>336.04</v>
      </c>
      <c r="Q40" t="n">
        <v>1397.17</v>
      </c>
      <c r="R40" t="n">
        <v>94.06999999999999</v>
      </c>
      <c r="S40" t="n">
        <v>66.97</v>
      </c>
      <c r="T40" t="n">
        <v>10917.19</v>
      </c>
      <c r="U40" t="n">
        <v>0.71</v>
      </c>
      <c r="V40" t="n">
        <v>0.85</v>
      </c>
      <c r="W40" t="n">
        <v>5.33</v>
      </c>
      <c r="X40" t="n">
        <v>0.66</v>
      </c>
      <c r="Y40" t="n">
        <v>1</v>
      </c>
      <c r="Z40" t="n">
        <v>10</v>
      </c>
      <c r="AA40" t="n">
        <v>409.4181797380454</v>
      </c>
      <c r="AB40" t="n">
        <v>582.5727648126796</v>
      </c>
      <c r="AC40" t="n">
        <v>528.0006727119187</v>
      </c>
      <c r="AD40" t="n">
        <v>409418.1797380454</v>
      </c>
      <c r="AE40" t="n">
        <v>582572.7648126796</v>
      </c>
      <c r="AF40" t="n">
        <v>4.491312052285541e-06</v>
      </c>
      <c r="AG40" t="n">
        <v>1.189166666666667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3.5038</v>
      </c>
      <c r="E41" t="n">
        <v>28.54</v>
      </c>
      <c r="F41" t="n">
        <v>24.83</v>
      </c>
      <c r="G41" t="n">
        <v>62.07</v>
      </c>
      <c r="H41" t="n">
        <v>0.8</v>
      </c>
      <c r="I41" t="n">
        <v>24</v>
      </c>
      <c r="J41" t="n">
        <v>239.53</v>
      </c>
      <c r="K41" t="n">
        <v>56.94</v>
      </c>
      <c r="L41" t="n">
        <v>10.75</v>
      </c>
      <c r="M41" t="n">
        <v>22</v>
      </c>
      <c r="N41" t="n">
        <v>56.83</v>
      </c>
      <c r="O41" t="n">
        <v>29775.57</v>
      </c>
      <c r="P41" t="n">
        <v>335.28</v>
      </c>
      <c r="Q41" t="n">
        <v>1397.23</v>
      </c>
      <c r="R41" t="n">
        <v>93.95999999999999</v>
      </c>
      <c r="S41" t="n">
        <v>66.97</v>
      </c>
      <c r="T41" t="n">
        <v>10859.57</v>
      </c>
      <c r="U41" t="n">
        <v>0.71</v>
      </c>
      <c r="V41" t="n">
        <v>0.85</v>
      </c>
      <c r="W41" t="n">
        <v>5.34</v>
      </c>
      <c r="X41" t="n">
        <v>0.66</v>
      </c>
      <c r="Y41" t="n">
        <v>1</v>
      </c>
      <c r="Z41" t="n">
        <v>10</v>
      </c>
      <c r="AA41" t="n">
        <v>408.929005604067</v>
      </c>
      <c r="AB41" t="n">
        <v>581.8767050336807</v>
      </c>
      <c r="AC41" t="n">
        <v>527.3698158408849</v>
      </c>
      <c r="AD41" t="n">
        <v>408929.005604067</v>
      </c>
      <c r="AE41" t="n">
        <v>581876.7050336807</v>
      </c>
      <c r="AF41" t="n">
        <v>4.490927533117799e-06</v>
      </c>
      <c r="AG41" t="n">
        <v>1.189166666666667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3.513</v>
      </c>
      <c r="E42" t="n">
        <v>28.47</v>
      </c>
      <c r="F42" t="n">
        <v>24.8</v>
      </c>
      <c r="G42" t="n">
        <v>64.68000000000001</v>
      </c>
      <c r="H42" t="n">
        <v>0.82</v>
      </c>
      <c r="I42" t="n">
        <v>23</v>
      </c>
      <c r="J42" t="n">
        <v>239.96</v>
      </c>
      <c r="K42" t="n">
        <v>56.94</v>
      </c>
      <c r="L42" t="n">
        <v>11</v>
      </c>
      <c r="M42" t="n">
        <v>21</v>
      </c>
      <c r="N42" t="n">
        <v>57.02</v>
      </c>
      <c r="O42" t="n">
        <v>29829.32</v>
      </c>
      <c r="P42" t="n">
        <v>333.62</v>
      </c>
      <c r="Q42" t="n">
        <v>1397.19</v>
      </c>
      <c r="R42" t="n">
        <v>93.17</v>
      </c>
      <c r="S42" t="n">
        <v>66.97</v>
      </c>
      <c r="T42" t="n">
        <v>10471.03</v>
      </c>
      <c r="U42" t="n">
        <v>0.72</v>
      </c>
      <c r="V42" t="n">
        <v>0.85</v>
      </c>
      <c r="W42" t="n">
        <v>5.33</v>
      </c>
      <c r="X42" t="n">
        <v>0.63</v>
      </c>
      <c r="Y42" t="n">
        <v>1</v>
      </c>
      <c r="Z42" t="n">
        <v>10</v>
      </c>
      <c r="AA42" t="n">
        <v>406.4328870643284</v>
      </c>
      <c r="AB42" t="n">
        <v>578.3249070164893</v>
      </c>
      <c r="AC42" t="n">
        <v>524.1507299932708</v>
      </c>
      <c r="AD42" t="n">
        <v>406432.8870643284</v>
      </c>
      <c r="AE42" t="n">
        <v>578324.9070164893</v>
      </c>
      <c r="AF42" t="n">
        <v>4.502719454261895e-06</v>
      </c>
      <c r="AG42" t="n">
        <v>1.18625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3.5146</v>
      </c>
      <c r="E43" t="n">
        <v>28.45</v>
      </c>
      <c r="F43" t="n">
        <v>24.78</v>
      </c>
      <c r="G43" t="n">
        <v>64.65000000000001</v>
      </c>
      <c r="H43" t="n">
        <v>0.83</v>
      </c>
      <c r="I43" t="n">
        <v>23</v>
      </c>
      <c r="J43" t="n">
        <v>240.4</v>
      </c>
      <c r="K43" t="n">
        <v>56.94</v>
      </c>
      <c r="L43" t="n">
        <v>11.25</v>
      </c>
      <c r="M43" t="n">
        <v>21</v>
      </c>
      <c r="N43" t="n">
        <v>57.21</v>
      </c>
      <c r="O43" t="n">
        <v>29883.27</v>
      </c>
      <c r="P43" t="n">
        <v>332.11</v>
      </c>
      <c r="Q43" t="n">
        <v>1397.23</v>
      </c>
      <c r="R43" t="n">
        <v>92.81</v>
      </c>
      <c r="S43" t="n">
        <v>66.97</v>
      </c>
      <c r="T43" t="n">
        <v>10291.7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404.9855869050762</v>
      </c>
      <c r="AB43" t="n">
        <v>576.2655024833812</v>
      </c>
      <c r="AC43" t="n">
        <v>522.2842387246366</v>
      </c>
      <c r="AD43" t="n">
        <v>404985.5869050762</v>
      </c>
      <c r="AE43" t="n">
        <v>576265.5024833812</v>
      </c>
      <c r="AF43" t="n">
        <v>4.50477022315652e-06</v>
      </c>
      <c r="AG43" t="n">
        <v>1.185416666666667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3.5207</v>
      </c>
      <c r="E44" t="n">
        <v>28.4</v>
      </c>
      <c r="F44" t="n">
        <v>24.78</v>
      </c>
      <c r="G44" t="n">
        <v>67.56999999999999</v>
      </c>
      <c r="H44" t="n">
        <v>0.85</v>
      </c>
      <c r="I44" t="n">
        <v>22</v>
      </c>
      <c r="J44" t="n">
        <v>240.84</v>
      </c>
      <c r="K44" t="n">
        <v>56.94</v>
      </c>
      <c r="L44" t="n">
        <v>11.5</v>
      </c>
      <c r="M44" t="n">
        <v>20</v>
      </c>
      <c r="N44" t="n">
        <v>57.39</v>
      </c>
      <c r="O44" t="n">
        <v>29937.16</v>
      </c>
      <c r="P44" t="n">
        <v>331.94</v>
      </c>
      <c r="Q44" t="n">
        <v>1397.23</v>
      </c>
      <c r="R44" t="n">
        <v>92.52</v>
      </c>
      <c r="S44" t="n">
        <v>66.97</v>
      </c>
      <c r="T44" t="n">
        <v>10152.56</v>
      </c>
      <c r="U44" t="n">
        <v>0.72</v>
      </c>
      <c r="V44" t="n">
        <v>0.85</v>
      </c>
      <c r="W44" t="n">
        <v>5.33</v>
      </c>
      <c r="X44" t="n">
        <v>0.61</v>
      </c>
      <c r="Y44" t="n">
        <v>1</v>
      </c>
      <c r="Z44" t="n">
        <v>10</v>
      </c>
      <c r="AA44" t="n">
        <v>404.1568739952072</v>
      </c>
      <c r="AB44" t="n">
        <v>575.0863033294812</v>
      </c>
      <c r="AC44" t="n">
        <v>521.2155002182617</v>
      </c>
      <c r="AD44" t="n">
        <v>404156.8739952072</v>
      </c>
      <c r="AE44" t="n">
        <v>575086.3033294812</v>
      </c>
      <c r="AF44" t="n">
        <v>4.512588779567279e-06</v>
      </c>
      <c r="AG44" t="n">
        <v>1.183333333333333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3.5321</v>
      </c>
      <c r="E45" t="n">
        <v>28.31</v>
      </c>
      <c r="F45" t="n">
        <v>24.73</v>
      </c>
      <c r="G45" t="n">
        <v>70.65000000000001</v>
      </c>
      <c r="H45" t="n">
        <v>0.87</v>
      </c>
      <c r="I45" t="n">
        <v>21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328</v>
      </c>
      <c r="Q45" t="n">
        <v>1397.28</v>
      </c>
      <c r="R45" t="n">
        <v>90.92</v>
      </c>
      <c r="S45" t="n">
        <v>66.97</v>
      </c>
      <c r="T45" t="n">
        <v>9357.93</v>
      </c>
      <c r="U45" t="n">
        <v>0.74</v>
      </c>
      <c r="V45" t="n">
        <v>0.85</v>
      </c>
      <c r="W45" t="n">
        <v>5.33</v>
      </c>
      <c r="X45" t="n">
        <v>0.5600000000000001</v>
      </c>
      <c r="Y45" t="n">
        <v>1</v>
      </c>
      <c r="Z45" t="n">
        <v>10</v>
      </c>
      <c r="AA45" t="n">
        <v>399.5985507849082</v>
      </c>
      <c r="AB45" t="n">
        <v>568.6001356726549</v>
      </c>
      <c r="AC45" t="n">
        <v>515.3369197335943</v>
      </c>
      <c r="AD45" t="n">
        <v>399598.5507849082</v>
      </c>
      <c r="AE45" t="n">
        <v>568600.135672655</v>
      </c>
      <c r="AF45" t="n">
        <v>4.527200507941485e-06</v>
      </c>
      <c r="AG45" t="n">
        <v>1.179583333333333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3.5287</v>
      </c>
      <c r="E46" t="n">
        <v>28.34</v>
      </c>
      <c r="F46" t="n">
        <v>24.76</v>
      </c>
      <c r="G46" t="n">
        <v>70.73</v>
      </c>
      <c r="H46" t="n">
        <v>0.88</v>
      </c>
      <c r="I46" t="n">
        <v>21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328.07</v>
      </c>
      <c r="Q46" t="n">
        <v>1397.18</v>
      </c>
      <c r="R46" t="n">
        <v>91.65000000000001</v>
      </c>
      <c r="S46" t="n">
        <v>66.97</v>
      </c>
      <c r="T46" t="n">
        <v>9720.459999999999</v>
      </c>
      <c r="U46" t="n">
        <v>0.73</v>
      </c>
      <c r="V46" t="n">
        <v>0.85</v>
      </c>
      <c r="W46" t="n">
        <v>5.33</v>
      </c>
      <c r="X46" t="n">
        <v>0.59</v>
      </c>
      <c r="Y46" t="n">
        <v>1</v>
      </c>
      <c r="Z46" t="n">
        <v>10</v>
      </c>
      <c r="AA46" t="n">
        <v>400.2041969590133</v>
      </c>
      <c r="AB46" t="n">
        <v>569.4619268280265</v>
      </c>
      <c r="AC46" t="n">
        <v>516.1179832114238</v>
      </c>
      <c r="AD46" t="n">
        <v>400204.1969590133</v>
      </c>
      <c r="AE46" t="n">
        <v>569461.9268280265</v>
      </c>
      <c r="AF46" t="n">
        <v>4.522842624040407e-06</v>
      </c>
      <c r="AG46" t="n">
        <v>1.180833333333333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3.5408</v>
      </c>
      <c r="E47" t="n">
        <v>28.24</v>
      </c>
      <c r="F47" t="n">
        <v>24.7</v>
      </c>
      <c r="G47" t="n">
        <v>74.11</v>
      </c>
      <c r="H47" t="n">
        <v>0.9</v>
      </c>
      <c r="I47" t="n">
        <v>20</v>
      </c>
      <c r="J47" t="n">
        <v>242.15</v>
      </c>
      <c r="K47" t="n">
        <v>56.94</v>
      </c>
      <c r="L47" t="n">
        <v>12.25</v>
      </c>
      <c r="M47" t="n">
        <v>18</v>
      </c>
      <c r="N47" t="n">
        <v>57.96</v>
      </c>
      <c r="O47" t="n">
        <v>30099.23</v>
      </c>
      <c r="P47" t="n">
        <v>325.16</v>
      </c>
      <c r="Q47" t="n">
        <v>1397.18</v>
      </c>
      <c r="R47" t="n">
        <v>90.17</v>
      </c>
      <c r="S47" t="n">
        <v>66.97</v>
      </c>
      <c r="T47" t="n">
        <v>8986.5</v>
      </c>
      <c r="U47" t="n">
        <v>0.74</v>
      </c>
      <c r="V47" t="n">
        <v>0.85</v>
      </c>
      <c r="W47" t="n">
        <v>5.32</v>
      </c>
      <c r="X47" t="n">
        <v>0.54</v>
      </c>
      <c r="Y47" t="n">
        <v>1</v>
      </c>
      <c r="Z47" t="n">
        <v>10</v>
      </c>
      <c r="AA47" t="n">
        <v>396.3101584994217</v>
      </c>
      <c r="AB47" t="n">
        <v>563.9209888238993</v>
      </c>
      <c r="AC47" t="n">
        <v>511.0960886596336</v>
      </c>
      <c r="AD47" t="n">
        <v>396310.1584994217</v>
      </c>
      <c r="AE47" t="n">
        <v>563920.9888238993</v>
      </c>
      <c r="AF47" t="n">
        <v>4.53835156380601e-06</v>
      </c>
      <c r="AG47" t="n">
        <v>1.176666666666667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24.7</v>
      </c>
      <c r="G48" t="n">
        <v>74.09</v>
      </c>
      <c r="H48" t="n">
        <v>0.92</v>
      </c>
      <c r="I48" t="n">
        <v>20</v>
      </c>
      <c r="J48" t="n">
        <v>242.59</v>
      </c>
      <c r="K48" t="n">
        <v>56.94</v>
      </c>
      <c r="L48" t="n">
        <v>12.5</v>
      </c>
      <c r="M48" t="n">
        <v>18</v>
      </c>
      <c r="N48" t="n">
        <v>58.15</v>
      </c>
      <c r="O48" t="n">
        <v>30153.38</v>
      </c>
      <c r="P48" t="n">
        <v>325.5</v>
      </c>
      <c r="Q48" t="n">
        <v>1397.21</v>
      </c>
      <c r="R48" t="n">
        <v>89.87</v>
      </c>
      <c r="S48" t="n">
        <v>66.97</v>
      </c>
      <c r="T48" t="n">
        <v>8835.74</v>
      </c>
      <c r="U48" t="n">
        <v>0.75</v>
      </c>
      <c r="V48" t="n">
        <v>0.85</v>
      </c>
      <c r="W48" t="n">
        <v>5.33</v>
      </c>
      <c r="X48" t="n">
        <v>0.53</v>
      </c>
      <c r="Y48" t="n">
        <v>1</v>
      </c>
      <c r="Z48" t="n">
        <v>10</v>
      </c>
      <c r="AA48" t="n">
        <v>396.4541731224351</v>
      </c>
      <c r="AB48" t="n">
        <v>564.1259113243024</v>
      </c>
      <c r="AC48" t="n">
        <v>511.2818151896084</v>
      </c>
      <c r="AD48" t="n">
        <v>396454.1731224351</v>
      </c>
      <c r="AE48" t="n">
        <v>564125.9113243023</v>
      </c>
      <c r="AF48" t="n">
        <v>4.539633294365151e-06</v>
      </c>
      <c r="AG48" t="n">
        <v>1.17625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3.5411</v>
      </c>
      <c r="E49" t="n">
        <v>28.24</v>
      </c>
      <c r="F49" t="n">
        <v>24.7</v>
      </c>
      <c r="G49" t="n">
        <v>74.09999999999999</v>
      </c>
      <c r="H49" t="n">
        <v>0.93</v>
      </c>
      <c r="I49" t="n">
        <v>20</v>
      </c>
      <c r="J49" t="n">
        <v>243.03</v>
      </c>
      <c r="K49" t="n">
        <v>56.94</v>
      </c>
      <c r="L49" t="n">
        <v>12.75</v>
      </c>
      <c r="M49" t="n">
        <v>18</v>
      </c>
      <c r="N49" t="n">
        <v>58.34</v>
      </c>
      <c r="O49" t="n">
        <v>30207.61</v>
      </c>
      <c r="P49" t="n">
        <v>322.18</v>
      </c>
      <c r="Q49" t="n">
        <v>1397.18</v>
      </c>
      <c r="R49" t="n">
        <v>90.27</v>
      </c>
      <c r="S49" t="n">
        <v>66.97</v>
      </c>
      <c r="T49" t="n">
        <v>9037.84</v>
      </c>
      <c r="U49" t="n">
        <v>0.74</v>
      </c>
      <c r="V49" t="n">
        <v>0.85</v>
      </c>
      <c r="W49" t="n">
        <v>5.32</v>
      </c>
      <c r="X49" t="n">
        <v>0.54</v>
      </c>
      <c r="Y49" t="n">
        <v>1</v>
      </c>
      <c r="Z49" t="n">
        <v>10</v>
      </c>
      <c r="AA49" t="n">
        <v>394.0298945793126</v>
      </c>
      <c r="AB49" t="n">
        <v>560.6763364801991</v>
      </c>
      <c r="AC49" t="n">
        <v>508.1553768315739</v>
      </c>
      <c r="AD49" t="n">
        <v>394029.8945793126</v>
      </c>
      <c r="AE49" t="n">
        <v>560676.3364801991</v>
      </c>
      <c r="AF49" t="n">
        <v>4.538736082973753e-06</v>
      </c>
      <c r="AG49" t="n">
        <v>1.176666666666667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3.5483</v>
      </c>
      <c r="E50" t="n">
        <v>28.18</v>
      </c>
      <c r="F50" t="n">
        <v>24.69</v>
      </c>
      <c r="G50" t="n">
        <v>77.95999999999999</v>
      </c>
      <c r="H50" t="n">
        <v>0.95</v>
      </c>
      <c r="I50" t="n">
        <v>19</v>
      </c>
      <c r="J50" t="n">
        <v>243.47</v>
      </c>
      <c r="K50" t="n">
        <v>56.94</v>
      </c>
      <c r="L50" t="n">
        <v>13</v>
      </c>
      <c r="M50" t="n">
        <v>17</v>
      </c>
      <c r="N50" t="n">
        <v>58.53</v>
      </c>
      <c r="O50" t="n">
        <v>30261.91</v>
      </c>
      <c r="P50" t="n">
        <v>322.58</v>
      </c>
      <c r="Q50" t="n">
        <v>1397.33</v>
      </c>
      <c r="R50" t="n">
        <v>89.51000000000001</v>
      </c>
      <c r="S50" t="n">
        <v>66.97</v>
      </c>
      <c r="T50" t="n">
        <v>8664.02</v>
      </c>
      <c r="U50" t="n">
        <v>0.75</v>
      </c>
      <c r="V50" t="n">
        <v>0.85</v>
      </c>
      <c r="W50" t="n">
        <v>5.33</v>
      </c>
      <c r="X50" t="n">
        <v>0.52</v>
      </c>
      <c r="Y50" t="n">
        <v>1</v>
      </c>
      <c r="Z50" t="n">
        <v>10</v>
      </c>
      <c r="AA50" t="n">
        <v>393.4773398425305</v>
      </c>
      <c r="AB50" t="n">
        <v>559.8900906400083</v>
      </c>
      <c r="AC50" t="n">
        <v>507.4427820149056</v>
      </c>
      <c r="AD50" t="n">
        <v>393477.3398425304</v>
      </c>
      <c r="AE50" t="n">
        <v>559890.0906400083</v>
      </c>
      <c r="AF50" t="n">
        <v>4.547964542999567e-06</v>
      </c>
      <c r="AG50" t="n">
        <v>1.174166666666667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3.5488</v>
      </c>
      <c r="E51" t="n">
        <v>28.18</v>
      </c>
      <c r="F51" t="n">
        <v>24.68</v>
      </c>
      <c r="G51" t="n">
        <v>77.95</v>
      </c>
      <c r="H51" t="n">
        <v>0.97</v>
      </c>
      <c r="I51" t="n">
        <v>19</v>
      </c>
      <c r="J51" t="n">
        <v>243.91</v>
      </c>
      <c r="K51" t="n">
        <v>56.94</v>
      </c>
      <c r="L51" t="n">
        <v>13.25</v>
      </c>
      <c r="M51" t="n">
        <v>17</v>
      </c>
      <c r="N51" t="n">
        <v>58.72</v>
      </c>
      <c r="O51" t="n">
        <v>30316.27</v>
      </c>
      <c r="P51" t="n">
        <v>320.65</v>
      </c>
      <c r="Q51" t="n">
        <v>1397.19</v>
      </c>
      <c r="R51" t="n">
        <v>89.39</v>
      </c>
      <c r="S51" t="n">
        <v>66.97</v>
      </c>
      <c r="T51" t="n">
        <v>8602.950000000001</v>
      </c>
      <c r="U51" t="n">
        <v>0.75</v>
      </c>
      <c r="V51" t="n">
        <v>0.85</v>
      </c>
      <c r="W51" t="n">
        <v>5.33</v>
      </c>
      <c r="X51" t="n">
        <v>0.52</v>
      </c>
      <c r="Y51" t="n">
        <v>1</v>
      </c>
      <c r="Z51" t="n">
        <v>10</v>
      </c>
      <c r="AA51" t="n">
        <v>391.9155505799235</v>
      </c>
      <c r="AB51" t="n">
        <v>557.6677763076215</v>
      </c>
      <c r="AC51" t="n">
        <v>505.4286414073285</v>
      </c>
      <c r="AD51" t="n">
        <v>391915.5505799236</v>
      </c>
      <c r="AE51" t="n">
        <v>557667.7763076215</v>
      </c>
      <c r="AF51" t="n">
        <v>4.548605408279138e-06</v>
      </c>
      <c r="AG51" t="n">
        <v>1.174166666666667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3.5592</v>
      </c>
      <c r="E52" t="n">
        <v>28.1</v>
      </c>
      <c r="F52" t="n">
        <v>24.65</v>
      </c>
      <c r="G52" t="n">
        <v>82.15000000000001</v>
      </c>
      <c r="H52" t="n">
        <v>0.98</v>
      </c>
      <c r="I52" t="n">
        <v>18</v>
      </c>
      <c r="J52" t="n">
        <v>244.35</v>
      </c>
      <c r="K52" t="n">
        <v>56.94</v>
      </c>
      <c r="L52" t="n">
        <v>13.5</v>
      </c>
      <c r="M52" t="n">
        <v>16</v>
      </c>
      <c r="N52" t="n">
        <v>58.91</v>
      </c>
      <c r="O52" t="n">
        <v>30370.7</v>
      </c>
      <c r="P52" t="n">
        <v>318.1</v>
      </c>
      <c r="Q52" t="n">
        <v>1397.17</v>
      </c>
      <c r="R52" t="n">
        <v>88.23</v>
      </c>
      <c r="S52" t="n">
        <v>66.97</v>
      </c>
      <c r="T52" t="n">
        <v>8024.54</v>
      </c>
      <c r="U52" t="n">
        <v>0.76</v>
      </c>
      <c r="V52" t="n">
        <v>0.85</v>
      </c>
      <c r="W52" t="n">
        <v>5.32</v>
      </c>
      <c r="X52" t="n">
        <v>0.48</v>
      </c>
      <c r="Y52" t="n">
        <v>1</v>
      </c>
      <c r="Z52" t="n">
        <v>10</v>
      </c>
      <c r="AA52" t="n">
        <v>388.695192620268</v>
      </c>
      <c r="AB52" t="n">
        <v>553.0854374348254</v>
      </c>
      <c r="AC52" t="n">
        <v>501.2755498905834</v>
      </c>
      <c r="AD52" t="n">
        <v>388695.192620268</v>
      </c>
      <c r="AE52" t="n">
        <v>553085.4374348253</v>
      </c>
      <c r="AF52" t="n">
        <v>4.561935406094203e-06</v>
      </c>
      <c r="AG52" t="n">
        <v>1.170833333333333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3.5569</v>
      </c>
      <c r="E53" t="n">
        <v>28.11</v>
      </c>
      <c r="F53" t="n">
        <v>24.66</v>
      </c>
      <c r="G53" t="n">
        <v>82.20999999999999</v>
      </c>
      <c r="H53" t="n">
        <v>1</v>
      </c>
      <c r="I53" t="n">
        <v>18</v>
      </c>
      <c r="J53" t="n">
        <v>244.79</v>
      </c>
      <c r="K53" t="n">
        <v>56.94</v>
      </c>
      <c r="L53" t="n">
        <v>13.75</v>
      </c>
      <c r="M53" t="n">
        <v>16</v>
      </c>
      <c r="N53" t="n">
        <v>59.1</v>
      </c>
      <c r="O53" t="n">
        <v>30425.2</v>
      </c>
      <c r="P53" t="n">
        <v>318.49</v>
      </c>
      <c r="Q53" t="n">
        <v>1397.28</v>
      </c>
      <c r="R53" t="n">
        <v>89.06</v>
      </c>
      <c r="S53" t="n">
        <v>66.97</v>
      </c>
      <c r="T53" t="n">
        <v>8443.940000000001</v>
      </c>
      <c r="U53" t="n">
        <v>0.75</v>
      </c>
      <c r="V53" t="n">
        <v>0.85</v>
      </c>
      <c r="W53" t="n">
        <v>5.32</v>
      </c>
      <c r="X53" t="n">
        <v>0.5</v>
      </c>
      <c r="Y53" t="n">
        <v>1</v>
      </c>
      <c r="Z53" t="n">
        <v>10</v>
      </c>
      <c r="AA53" t="n">
        <v>389.290527395353</v>
      </c>
      <c r="AB53" t="n">
        <v>553.9325562074513</v>
      </c>
      <c r="AC53" t="n">
        <v>502.0433154107533</v>
      </c>
      <c r="AD53" t="n">
        <v>389290.527395353</v>
      </c>
      <c r="AE53" t="n">
        <v>553932.5562074513</v>
      </c>
      <c r="AF53" t="n">
        <v>4.558987425808179e-06</v>
      </c>
      <c r="AG53" t="n">
        <v>1.17125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3.5583</v>
      </c>
      <c r="E54" t="n">
        <v>28.1</v>
      </c>
      <c r="F54" t="n">
        <v>24.65</v>
      </c>
      <c r="G54" t="n">
        <v>82.17</v>
      </c>
      <c r="H54" t="n">
        <v>1.02</v>
      </c>
      <c r="I54" t="n">
        <v>18</v>
      </c>
      <c r="J54" t="n">
        <v>245.23</v>
      </c>
      <c r="K54" t="n">
        <v>56.94</v>
      </c>
      <c r="L54" t="n">
        <v>14</v>
      </c>
      <c r="M54" t="n">
        <v>16</v>
      </c>
      <c r="N54" t="n">
        <v>59.29</v>
      </c>
      <c r="O54" t="n">
        <v>30479.78</v>
      </c>
      <c r="P54" t="n">
        <v>315.86</v>
      </c>
      <c r="Q54" t="n">
        <v>1397.17</v>
      </c>
      <c r="R54" t="n">
        <v>88.34</v>
      </c>
      <c r="S54" t="n">
        <v>66.97</v>
      </c>
      <c r="T54" t="n">
        <v>8083.63</v>
      </c>
      <c r="U54" t="n">
        <v>0.76</v>
      </c>
      <c r="V54" t="n">
        <v>0.85</v>
      </c>
      <c r="W54" t="n">
        <v>5.33</v>
      </c>
      <c r="X54" t="n">
        <v>0.49</v>
      </c>
      <c r="Y54" t="n">
        <v>1</v>
      </c>
      <c r="Z54" t="n">
        <v>10</v>
      </c>
      <c r="AA54" t="n">
        <v>387.1086575017646</v>
      </c>
      <c r="AB54" t="n">
        <v>550.8279115207336</v>
      </c>
      <c r="AC54" t="n">
        <v>499.2294961213372</v>
      </c>
      <c r="AD54" t="n">
        <v>387108.6575017646</v>
      </c>
      <c r="AE54" t="n">
        <v>550827.9115207335</v>
      </c>
      <c r="AF54" t="n">
        <v>4.560781848590976e-06</v>
      </c>
      <c r="AG54" t="n">
        <v>1.170833333333333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3.5697</v>
      </c>
      <c r="E55" t="n">
        <v>28.01</v>
      </c>
      <c r="F55" t="n">
        <v>24.61</v>
      </c>
      <c r="G55" t="n">
        <v>86.84999999999999</v>
      </c>
      <c r="H55" t="n">
        <v>1.03</v>
      </c>
      <c r="I55" t="n">
        <v>17</v>
      </c>
      <c r="J55" t="n">
        <v>245.68</v>
      </c>
      <c r="K55" t="n">
        <v>56.94</v>
      </c>
      <c r="L55" t="n">
        <v>14.25</v>
      </c>
      <c r="M55" t="n">
        <v>15</v>
      </c>
      <c r="N55" t="n">
        <v>59.48</v>
      </c>
      <c r="O55" t="n">
        <v>30534.42</v>
      </c>
      <c r="P55" t="n">
        <v>313.59</v>
      </c>
      <c r="Q55" t="n">
        <v>1397.18</v>
      </c>
      <c r="R55" t="n">
        <v>86.93000000000001</v>
      </c>
      <c r="S55" t="n">
        <v>66.97</v>
      </c>
      <c r="T55" t="n">
        <v>7382.68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383.9568326783512</v>
      </c>
      <c r="AB55" t="n">
        <v>546.3430903954088</v>
      </c>
      <c r="AC55" t="n">
        <v>495.1647874459748</v>
      </c>
      <c r="AD55" t="n">
        <v>383956.8326783513</v>
      </c>
      <c r="AE55" t="n">
        <v>546343.0903954088</v>
      </c>
      <c r="AF55" t="n">
        <v>4.575393576965182e-06</v>
      </c>
      <c r="AG55" t="n">
        <v>1.167083333333333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3.5674</v>
      </c>
      <c r="E56" t="n">
        <v>28.03</v>
      </c>
      <c r="F56" t="n">
        <v>24.62</v>
      </c>
      <c r="G56" t="n">
        <v>86.91</v>
      </c>
      <c r="H56" t="n">
        <v>1.05</v>
      </c>
      <c r="I56" t="n">
        <v>17</v>
      </c>
      <c r="J56" t="n">
        <v>246.12</v>
      </c>
      <c r="K56" t="n">
        <v>56.94</v>
      </c>
      <c r="L56" t="n">
        <v>14.5</v>
      </c>
      <c r="M56" t="n">
        <v>15</v>
      </c>
      <c r="N56" t="n">
        <v>59.68</v>
      </c>
      <c r="O56" t="n">
        <v>30589.13</v>
      </c>
      <c r="P56" t="n">
        <v>313.13</v>
      </c>
      <c r="Q56" t="n">
        <v>1397.19</v>
      </c>
      <c r="R56" t="n">
        <v>87.5</v>
      </c>
      <c r="S56" t="n">
        <v>66.97</v>
      </c>
      <c r="T56" t="n">
        <v>7666.06</v>
      </c>
      <c r="U56" t="n">
        <v>0.77</v>
      </c>
      <c r="V56" t="n">
        <v>0.85</v>
      </c>
      <c r="W56" t="n">
        <v>5.32</v>
      </c>
      <c r="X56" t="n">
        <v>0.46</v>
      </c>
      <c r="Y56" t="n">
        <v>1</v>
      </c>
      <c r="Z56" t="n">
        <v>10</v>
      </c>
      <c r="AA56" t="n">
        <v>383.9152540257147</v>
      </c>
      <c r="AB56" t="n">
        <v>546.2839269487852</v>
      </c>
      <c r="AC56" t="n">
        <v>495.111166093409</v>
      </c>
      <c r="AD56" t="n">
        <v>383915.2540257147</v>
      </c>
      <c r="AE56" t="n">
        <v>546283.9269487852</v>
      </c>
      <c r="AF56" t="n">
        <v>4.572445596679158e-06</v>
      </c>
      <c r="AG56" t="n">
        <v>1.167916666666667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3.5661</v>
      </c>
      <c r="E57" t="n">
        <v>28.04</v>
      </c>
      <c r="F57" t="n">
        <v>24.64</v>
      </c>
      <c r="G57" t="n">
        <v>86.95</v>
      </c>
      <c r="H57" t="n">
        <v>1.06</v>
      </c>
      <c r="I57" t="n">
        <v>17</v>
      </c>
      <c r="J57" t="n">
        <v>246.57</v>
      </c>
      <c r="K57" t="n">
        <v>56.94</v>
      </c>
      <c r="L57" t="n">
        <v>14.75</v>
      </c>
      <c r="M57" t="n">
        <v>15</v>
      </c>
      <c r="N57" t="n">
        <v>59.87</v>
      </c>
      <c r="O57" t="n">
        <v>30643.91</v>
      </c>
      <c r="P57" t="n">
        <v>310.5</v>
      </c>
      <c r="Q57" t="n">
        <v>1397.22</v>
      </c>
      <c r="R57" t="n">
        <v>87.88</v>
      </c>
      <c r="S57" t="n">
        <v>66.97</v>
      </c>
      <c r="T57" t="n">
        <v>7858.93</v>
      </c>
      <c r="U57" t="n">
        <v>0.76</v>
      </c>
      <c r="V57" t="n">
        <v>0.85</v>
      </c>
      <c r="W57" t="n">
        <v>5.32</v>
      </c>
      <c r="X57" t="n">
        <v>0.47</v>
      </c>
      <c r="Y57" t="n">
        <v>1</v>
      </c>
      <c r="Z57" t="n">
        <v>10</v>
      </c>
      <c r="AA57" t="n">
        <v>382.1953699965509</v>
      </c>
      <c r="AB57" t="n">
        <v>543.8366550795483</v>
      </c>
      <c r="AC57" t="n">
        <v>492.8931406872923</v>
      </c>
      <c r="AD57" t="n">
        <v>382195.3699965509</v>
      </c>
      <c r="AE57" t="n">
        <v>543836.6550795484</v>
      </c>
      <c r="AF57" t="n">
        <v>4.570779346952275e-06</v>
      </c>
      <c r="AG57" t="n">
        <v>1.168333333333333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3.5748</v>
      </c>
      <c r="E58" t="n">
        <v>27.97</v>
      </c>
      <c r="F58" t="n">
        <v>24.61</v>
      </c>
      <c r="G58" t="n">
        <v>92.29000000000001</v>
      </c>
      <c r="H58" t="n">
        <v>1.08</v>
      </c>
      <c r="I58" t="n">
        <v>16</v>
      </c>
      <c r="J58" t="n">
        <v>247.01</v>
      </c>
      <c r="K58" t="n">
        <v>56.94</v>
      </c>
      <c r="L58" t="n">
        <v>15</v>
      </c>
      <c r="M58" t="n">
        <v>14</v>
      </c>
      <c r="N58" t="n">
        <v>60.07</v>
      </c>
      <c r="O58" t="n">
        <v>30698.76</v>
      </c>
      <c r="P58" t="n">
        <v>311</v>
      </c>
      <c r="Q58" t="n">
        <v>1397.32</v>
      </c>
      <c r="R58" t="n">
        <v>87.01000000000001</v>
      </c>
      <c r="S58" t="n">
        <v>66.97</v>
      </c>
      <c r="T58" t="n">
        <v>7425.47</v>
      </c>
      <c r="U58" t="n">
        <v>0.77</v>
      </c>
      <c r="V58" t="n">
        <v>0.86</v>
      </c>
      <c r="W58" t="n">
        <v>5.32</v>
      </c>
      <c r="X58" t="n">
        <v>0.45</v>
      </c>
      <c r="Y58" t="n">
        <v>1</v>
      </c>
      <c r="Z58" t="n">
        <v>10</v>
      </c>
      <c r="AA58" t="n">
        <v>381.4756639145502</v>
      </c>
      <c r="AB58" t="n">
        <v>542.8125648393157</v>
      </c>
      <c r="AC58" t="n">
        <v>491.9649813766963</v>
      </c>
      <c r="AD58" t="n">
        <v>381475.6639145502</v>
      </c>
      <c r="AE58" t="n">
        <v>542812.5648393156</v>
      </c>
      <c r="AF58" t="n">
        <v>4.581930402816801e-06</v>
      </c>
      <c r="AG58" t="n">
        <v>1.165416666666667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3.5768</v>
      </c>
      <c r="E59" t="n">
        <v>27.96</v>
      </c>
      <c r="F59" t="n">
        <v>24.59</v>
      </c>
      <c r="G59" t="n">
        <v>92.23</v>
      </c>
      <c r="H59" t="n">
        <v>1.1</v>
      </c>
      <c r="I59" t="n">
        <v>16</v>
      </c>
      <c r="J59" t="n">
        <v>247.46</v>
      </c>
      <c r="K59" t="n">
        <v>56.94</v>
      </c>
      <c r="L59" t="n">
        <v>15.25</v>
      </c>
      <c r="M59" t="n">
        <v>14</v>
      </c>
      <c r="N59" t="n">
        <v>60.26</v>
      </c>
      <c r="O59" t="n">
        <v>30753.68</v>
      </c>
      <c r="P59" t="n">
        <v>309.38</v>
      </c>
      <c r="Q59" t="n">
        <v>1397.27</v>
      </c>
      <c r="R59" t="n">
        <v>86.73999999999999</v>
      </c>
      <c r="S59" t="n">
        <v>66.97</v>
      </c>
      <c r="T59" t="n">
        <v>7289.41</v>
      </c>
      <c r="U59" t="n">
        <v>0.77</v>
      </c>
      <c r="V59" t="n">
        <v>0.86</v>
      </c>
      <c r="W59" t="n">
        <v>5.31</v>
      </c>
      <c r="X59" t="n">
        <v>0.43</v>
      </c>
      <c r="Y59" t="n">
        <v>1</v>
      </c>
      <c r="Z59" t="n">
        <v>10</v>
      </c>
      <c r="AA59" t="n">
        <v>379.9454183167071</v>
      </c>
      <c r="AB59" t="n">
        <v>540.6351348840841</v>
      </c>
      <c r="AC59" t="n">
        <v>489.9915206339599</v>
      </c>
      <c r="AD59" t="n">
        <v>379945.4183167071</v>
      </c>
      <c r="AE59" t="n">
        <v>540635.1348840841</v>
      </c>
      <c r="AF59" t="n">
        <v>4.584493863935082e-06</v>
      </c>
      <c r="AG59" t="n">
        <v>1.165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3.5763</v>
      </c>
      <c r="E60" t="n">
        <v>27.96</v>
      </c>
      <c r="F60" t="n">
        <v>24.6</v>
      </c>
      <c r="G60" t="n">
        <v>92.25</v>
      </c>
      <c r="H60" t="n">
        <v>1.11</v>
      </c>
      <c r="I60" t="n">
        <v>16</v>
      </c>
      <c r="J60" t="n">
        <v>247.9</v>
      </c>
      <c r="K60" t="n">
        <v>56.94</v>
      </c>
      <c r="L60" t="n">
        <v>15.5</v>
      </c>
      <c r="M60" t="n">
        <v>14</v>
      </c>
      <c r="N60" t="n">
        <v>60.46</v>
      </c>
      <c r="O60" t="n">
        <v>30808.68</v>
      </c>
      <c r="P60" t="n">
        <v>307.64</v>
      </c>
      <c r="Q60" t="n">
        <v>1397.22</v>
      </c>
      <c r="R60" t="n">
        <v>86.67</v>
      </c>
      <c r="S60" t="n">
        <v>66.97</v>
      </c>
      <c r="T60" t="n">
        <v>7256.5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378.7522728433664</v>
      </c>
      <c r="AB60" t="n">
        <v>538.9373742773799</v>
      </c>
      <c r="AC60" t="n">
        <v>488.4527965524593</v>
      </c>
      <c r="AD60" t="n">
        <v>378752.2728433664</v>
      </c>
      <c r="AE60" t="n">
        <v>538937.3742773799</v>
      </c>
      <c r="AF60" t="n">
        <v>4.583852998655511e-06</v>
      </c>
      <c r="AG60" t="n">
        <v>1.165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3.5868</v>
      </c>
      <c r="E61" t="n">
        <v>27.88</v>
      </c>
      <c r="F61" t="n">
        <v>24.56</v>
      </c>
      <c r="G61" t="n">
        <v>98.23999999999999</v>
      </c>
      <c r="H61" t="n">
        <v>1.13</v>
      </c>
      <c r="I61" t="n">
        <v>15</v>
      </c>
      <c r="J61" t="n">
        <v>248.35</v>
      </c>
      <c r="K61" t="n">
        <v>56.94</v>
      </c>
      <c r="L61" t="n">
        <v>15.75</v>
      </c>
      <c r="M61" t="n">
        <v>13</v>
      </c>
      <c r="N61" t="n">
        <v>60.66</v>
      </c>
      <c r="O61" t="n">
        <v>30863.74</v>
      </c>
      <c r="P61" t="n">
        <v>305.91</v>
      </c>
      <c r="Q61" t="n">
        <v>1397.21</v>
      </c>
      <c r="R61" t="n">
        <v>85.31999999999999</v>
      </c>
      <c r="S61" t="n">
        <v>66.97</v>
      </c>
      <c r="T61" t="n">
        <v>6586.12</v>
      </c>
      <c r="U61" t="n">
        <v>0.78</v>
      </c>
      <c r="V61" t="n">
        <v>0.86</v>
      </c>
      <c r="W61" t="n">
        <v>5.32</v>
      </c>
      <c r="X61" t="n">
        <v>0.4</v>
      </c>
      <c r="Y61" t="n">
        <v>1</v>
      </c>
      <c r="Z61" t="n">
        <v>10</v>
      </c>
      <c r="AA61" t="n">
        <v>376.1397835230764</v>
      </c>
      <c r="AB61" t="n">
        <v>535.2199889689438</v>
      </c>
      <c r="AC61" t="n">
        <v>485.0836346861044</v>
      </c>
      <c r="AD61" t="n">
        <v>376139.7835230764</v>
      </c>
      <c r="AE61" t="n">
        <v>535219.9889689437</v>
      </c>
      <c r="AF61" t="n">
        <v>4.59731116952649e-06</v>
      </c>
      <c r="AG61" t="n">
        <v>1.161666666666667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3.5867</v>
      </c>
      <c r="E62" t="n">
        <v>27.88</v>
      </c>
      <c r="F62" t="n">
        <v>24.56</v>
      </c>
      <c r="G62" t="n">
        <v>98.25</v>
      </c>
      <c r="H62" t="n">
        <v>1.14</v>
      </c>
      <c r="I62" t="n">
        <v>15</v>
      </c>
      <c r="J62" t="n">
        <v>248.79</v>
      </c>
      <c r="K62" t="n">
        <v>56.94</v>
      </c>
      <c r="L62" t="n">
        <v>16</v>
      </c>
      <c r="M62" t="n">
        <v>13</v>
      </c>
      <c r="N62" t="n">
        <v>60.85</v>
      </c>
      <c r="O62" t="n">
        <v>30918.88</v>
      </c>
      <c r="P62" t="n">
        <v>304.9</v>
      </c>
      <c r="Q62" t="n">
        <v>1397.19</v>
      </c>
      <c r="R62" t="n">
        <v>85.45</v>
      </c>
      <c r="S62" t="n">
        <v>66.97</v>
      </c>
      <c r="T62" t="n">
        <v>6653.58</v>
      </c>
      <c r="U62" t="n">
        <v>0.78</v>
      </c>
      <c r="V62" t="n">
        <v>0.86</v>
      </c>
      <c r="W62" t="n">
        <v>5.32</v>
      </c>
      <c r="X62" t="n">
        <v>0.4</v>
      </c>
      <c r="Y62" t="n">
        <v>1</v>
      </c>
      <c r="Z62" t="n">
        <v>10</v>
      </c>
      <c r="AA62" t="n">
        <v>375.3977404910813</v>
      </c>
      <c r="AB62" t="n">
        <v>534.1641148476822</v>
      </c>
      <c r="AC62" t="n">
        <v>484.1266688270767</v>
      </c>
      <c r="AD62" t="n">
        <v>375397.7404910813</v>
      </c>
      <c r="AE62" t="n">
        <v>534164.1148476822</v>
      </c>
      <c r="AF62" t="n">
        <v>4.597182996470577e-06</v>
      </c>
      <c r="AG62" t="n">
        <v>1.161666666666667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3.5853</v>
      </c>
      <c r="E63" t="n">
        <v>27.89</v>
      </c>
      <c r="F63" t="n">
        <v>24.57</v>
      </c>
      <c r="G63" t="n">
        <v>98.29000000000001</v>
      </c>
      <c r="H63" t="n">
        <v>1.16</v>
      </c>
      <c r="I63" t="n">
        <v>15</v>
      </c>
      <c r="J63" t="n">
        <v>249.24</v>
      </c>
      <c r="K63" t="n">
        <v>56.94</v>
      </c>
      <c r="L63" t="n">
        <v>16.25</v>
      </c>
      <c r="M63" t="n">
        <v>12</v>
      </c>
      <c r="N63" t="n">
        <v>61.05</v>
      </c>
      <c r="O63" t="n">
        <v>30974.09</v>
      </c>
      <c r="P63" t="n">
        <v>302.08</v>
      </c>
      <c r="Q63" t="n">
        <v>1397.22</v>
      </c>
      <c r="R63" t="n">
        <v>85.73999999999999</v>
      </c>
      <c r="S63" t="n">
        <v>66.97</v>
      </c>
      <c r="T63" t="n">
        <v>6796.63</v>
      </c>
      <c r="U63" t="n">
        <v>0.78</v>
      </c>
      <c r="V63" t="n">
        <v>0.86</v>
      </c>
      <c r="W63" t="n">
        <v>5.32</v>
      </c>
      <c r="X63" t="n">
        <v>0.41</v>
      </c>
      <c r="Y63" t="n">
        <v>1</v>
      </c>
      <c r="Z63" t="n">
        <v>10</v>
      </c>
      <c r="AA63" t="n">
        <v>373.4975515085479</v>
      </c>
      <c r="AB63" t="n">
        <v>531.460281935501</v>
      </c>
      <c r="AC63" t="n">
        <v>481.6761155524289</v>
      </c>
      <c r="AD63" t="n">
        <v>373497.5515085479</v>
      </c>
      <c r="AE63" t="n">
        <v>531460.281935501</v>
      </c>
      <c r="AF63" t="n">
        <v>4.59538857368778e-06</v>
      </c>
      <c r="AG63" t="n">
        <v>1.162083333333333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3.5858</v>
      </c>
      <c r="E64" t="n">
        <v>27.89</v>
      </c>
      <c r="F64" t="n">
        <v>24.57</v>
      </c>
      <c r="G64" t="n">
        <v>98.28</v>
      </c>
      <c r="H64" t="n">
        <v>1.18</v>
      </c>
      <c r="I64" t="n">
        <v>15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300.04</v>
      </c>
      <c r="Q64" t="n">
        <v>1397.19</v>
      </c>
      <c r="R64" t="n">
        <v>85.39</v>
      </c>
      <c r="S64" t="n">
        <v>66.97</v>
      </c>
      <c r="T64" t="n">
        <v>6620.55</v>
      </c>
      <c r="U64" t="n">
        <v>0.78</v>
      </c>
      <c r="V64" t="n">
        <v>0.86</v>
      </c>
      <c r="W64" t="n">
        <v>5.33</v>
      </c>
      <c r="X64" t="n">
        <v>0.4</v>
      </c>
      <c r="Y64" t="n">
        <v>1</v>
      </c>
      <c r="Z64" t="n">
        <v>10</v>
      </c>
      <c r="AA64" t="n">
        <v>371.9277226847807</v>
      </c>
      <c r="AB64" t="n">
        <v>529.2265278830313</v>
      </c>
      <c r="AC64" t="n">
        <v>479.6516068324646</v>
      </c>
      <c r="AD64" t="n">
        <v>371927.7226847807</v>
      </c>
      <c r="AE64" t="n">
        <v>529226.5278830313</v>
      </c>
      <c r="AF64" t="n">
        <v>4.59602943896735e-06</v>
      </c>
      <c r="AG64" t="n">
        <v>1.162083333333333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3.5956</v>
      </c>
      <c r="E65" t="n">
        <v>27.81</v>
      </c>
      <c r="F65" t="n">
        <v>24.54</v>
      </c>
      <c r="G65" t="n">
        <v>105.16</v>
      </c>
      <c r="H65" t="n">
        <v>1.19</v>
      </c>
      <c r="I65" t="n">
        <v>14</v>
      </c>
      <c r="J65" t="n">
        <v>250.14</v>
      </c>
      <c r="K65" t="n">
        <v>56.94</v>
      </c>
      <c r="L65" t="n">
        <v>16.75</v>
      </c>
      <c r="M65" t="n">
        <v>7</v>
      </c>
      <c r="N65" t="n">
        <v>61.45</v>
      </c>
      <c r="O65" t="n">
        <v>31084.72</v>
      </c>
      <c r="P65" t="n">
        <v>299.51</v>
      </c>
      <c r="Q65" t="n">
        <v>1397.25</v>
      </c>
      <c r="R65" t="n">
        <v>84.5</v>
      </c>
      <c r="S65" t="n">
        <v>66.97</v>
      </c>
      <c r="T65" t="n">
        <v>6183.1</v>
      </c>
      <c r="U65" t="n">
        <v>0.79</v>
      </c>
      <c r="V65" t="n">
        <v>0.86</v>
      </c>
      <c r="W65" t="n">
        <v>5.32</v>
      </c>
      <c r="X65" t="n">
        <v>0.37</v>
      </c>
      <c r="Y65" t="n">
        <v>1</v>
      </c>
      <c r="Z65" t="n">
        <v>10</v>
      </c>
      <c r="AA65" t="n">
        <v>370.3575221885085</v>
      </c>
      <c r="AB65" t="n">
        <v>526.9922449671899</v>
      </c>
      <c r="AC65" t="n">
        <v>477.6266187900311</v>
      </c>
      <c r="AD65" t="n">
        <v>370357.5221885085</v>
      </c>
      <c r="AE65" t="n">
        <v>526992.2449671899</v>
      </c>
      <c r="AF65" t="n">
        <v>4.60859039844693e-06</v>
      </c>
      <c r="AG65" t="n">
        <v>1.15875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3.5977</v>
      </c>
      <c r="E66" t="n">
        <v>27.8</v>
      </c>
      <c r="F66" t="n">
        <v>24.52</v>
      </c>
      <c r="G66" t="n">
        <v>105.09</v>
      </c>
      <c r="H66" t="n">
        <v>1.21</v>
      </c>
      <c r="I66" t="n">
        <v>14</v>
      </c>
      <c r="J66" t="n">
        <v>250.59</v>
      </c>
      <c r="K66" t="n">
        <v>56.94</v>
      </c>
      <c r="L66" t="n">
        <v>17</v>
      </c>
      <c r="M66" t="n">
        <v>7</v>
      </c>
      <c r="N66" t="n">
        <v>61.65</v>
      </c>
      <c r="O66" t="n">
        <v>31140.15</v>
      </c>
      <c r="P66" t="n">
        <v>299.66</v>
      </c>
      <c r="Q66" t="n">
        <v>1397.19</v>
      </c>
      <c r="R66" t="n">
        <v>83.92</v>
      </c>
      <c r="S66" t="n">
        <v>66.97</v>
      </c>
      <c r="T66" t="n">
        <v>5892.45</v>
      </c>
      <c r="U66" t="n">
        <v>0.8</v>
      </c>
      <c r="V66" t="n">
        <v>0.86</v>
      </c>
      <c r="W66" t="n">
        <v>5.32</v>
      </c>
      <c r="X66" t="n">
        <v>0.36</v>
      </c>
      <c r="Y66" t="n">
        <v>1</v>
      </c>
      <c r="Z66" t="n">
        <v>10</v>
      </c>
      <c r="AA66" t="n">
        <v>370.1464697594667</v>
      </c>
      <c r="AB66" t="n">
        <v>526.6919324671784</v>
      </c>
      <c r="AC66" t="n">
        <v>477.3544378512591</v>
      </c>
      <c r="AD66" t="n">
        <v>370146.4697594667</v>
      </c>
      <c r="AE66" t="n">
        <v>526691.9324671784</v>
      </c>
      <c r="AF66" t="n">
        <v>4.611282032621126e-06</v>
      </c>
      <c r="AG66" t="n">
        <v>1.158333333333333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3.5948</v>
      </c>
      <c r="E67" t="n">
        <v>27.82</v>
      </c>
      <c r="F67" t="n">
        <v>24.54</v>
      </c>
      <c r="G67" t="n">
        <v>105.18</v>
      </c>
      <c r="H67" t="n">
        <v>1.22</v>
      </c>
      <c r="I67" t="n">
        <v>14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298.81</v>
      </c>
      <c r="Q67" t="n">
        <v>1397.22</v>
      </c>
      <c r="R67" t="n">
        <v>84.66</v>
      </c>
      <c r="S67" t="n">
        <v>66.97</v>
      </c>
      <c r="T67" t="n">
        <v>6263.03</v>
      </c>
      <c r="U67" t="n">
        <v>0.79</v>
      </c>
      <c r="V67" t="n">
        <v>0.86</v>
      </c>
      <c r="W67" t="n">
        <v>5.32</v>
      </c>
      <c r="X67" t="n">
        <v>0.38</v>
      </c>
      <c r="Y67" t="n">
        <v>1</v>
      </c>
      <c r="Z67" t="n">
        <v>10</v>
      </c>
      <c r="AA67" t="n">
        <v>369.9211634043289</v>
      </c>
      <c r="AB67" t="n">
        <v>526.3713376505864</v>
      </c>
      <c r="AC67" t="n">
        <v>477.0638745275805</v>
      </c>
      <c r="AD67" t="n">
        <v>369921.1634043289</v>
      </c>
      <c r="AE67" t="n">
        <v>526371.3376505864</v>
      </c>
      <c r="AF67" t="n">
        <v>4.607565013999618e-06</v>
      </c>
      <c r="AG67" t="n">
        <v>1.159166666666667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3.5955</v>
      </c>
      <c r="E68" t="n">
        <v>27.81</v>
      </c>
      <c r="F68" t="n">
        <v>24.54</v>
      </c>
      <c r="G68" t="n">
        <v>105.16</v>
      </c>
      <c r="H68" t="n">
        <v>1.24</v>
      </c>
      <c r="I68" t="n">
        <v>14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297.75</v>
      </c>
      <c r="Q68" t="n">
        <v>1397.22</v>
      </c>
      <c r="R68" t="n">
        <v>84.2</v>
      </c>
      <c r="S68" t="n">
        <v>66.97</v>
      </c>
      <c r="T68" t="n">
        <v>6032.8</v>
      </c>
      <c r="U68" t="n">
        <v>0.8</v>
      </c>
      <c r="V68" t="n">
        <v>0.86</v>
      </c>
      <c r="W68" t="n">
        <v>5.33</v>
      </c>
      <c r="X68" t="n">
        <v>0.37</v>
      </c>
      <c r="Y68" t="n">
        <v>1</v>
      </c>
      <c r="Z68" t="n">
        <v>10</v>
      </c>
      <c r="AA68" t="n">
        <v>369.0599671860911</v>
      </c>
      <c r="AB68" t="n">
        <v>525.145917073938</v>
      </c>
      <c r="AC68" t="n">
        <v>475.9532443575734</v>
      </c>
      <c r="AD68" t="n">
        <v>369059.9671860911</v>
      </c>
      <c r="AE68" t="n">
        <v>525145.9170739379</v>
      </c>
      <c r="AF68" t="n">
        <v>4.608462225391016e-06</v>
      </c>
      <c r="AG68" t="n">
        <v>1.15875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3.5954</v>
      </c>
      <c r="E69" t="n">
        <v>27.81</v>
      </c>
      <c r="F69" t="n">
        <v>24.54</v>
      </c>
      <c r="G69" t="n">
        <v>105.16</v>
      </c>
      <c r="H69" t="n">
        <v>1.25</v>
      </c>
      <c r="I69" t="n">
        <v>14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297.17</v>
      </c>
      <c r="Q69" t="n">
        <v>1397.24</v>
      </c>
      <c r="R69" t="n">
        <v>84.47</v>
      </c>
      <c r="S69" t="n">
        <v>66.97</v>
      </c>
      <c r="T69" t="n">
        <v>6164.34</v>
      </c>
      <c r="U69" t="n">
        <v>0.79</v>
      </c>
      <c r="V69" t="n">
        <v>0.86</v>
      </c>
      <c r="W69" t="n">
        <v>5.32</v>
      </c>
      <c r="X69" t="n">
        <v>0.37</v>
      </c>
      <c r="Y69" t="n">
        <v>1</v>
      </c>
      <c r="Z69" t="n">
        <v>10</v>
      </c>
      <c r="AA69" t="n">
        <v>368.6389755917177</v>
      </c>
      <c r="AB69" t="n">
        <v>524.5468761684903</v>
      </c>
      <c r="AC69" t="n">
        <v>475.4103181856642</v>
      </c>
      <c r="AD69" t="n">
        <v>368638.9755917177</v>
      </c>
      <c r="AE69" t="n">
        <v>524546.8761684903</v>
      </c>
      <c r="AF69" t="n">
        <v>4.608334052335102e-06</v>
      </c>
      <c r="AG69" t="n">
        <v>1.15875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3.5941</v>
      </c>
      <c r="E70" t="n">
        <v>27.82</v>
      </c>
      <c r="F70" t="n">
        <v>24.55</v>
      </c>
      <c r="G70" t="n">
        <v>105.21</v>
      </c>
      <c r="H70" t="n">
        <v>1.27</v>
      </c>
      <c r="I70" t="n">
        <v>14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297</v>
      </c>
      <c r="Q70" t="n">
        <v>1397.27</v>
      </c>
      <c r="R70" t="n">
        <v>84.52</v>
      </c>
      <c r="S70" t="n">
        <v>66.97</v>
      </c>
      <c r="T70" t="n">
        <v>6190.09</v>
      </c>
      <c r="U70" t="n">
        <v>0.79</v>
      </c>
      <c r="V70" t="n">
        <v>0.86</v>
      </c>
      <c r="W70" t="n">
        <v>5.33</v>
      </c>
      <c r="X70" t="n">
        <v>0.38</v>
      </c>
      <c r="Y70" t="n">
        <v>1</v>
      </c>
      <c r="Z70" t="n">
        <v>10</v>
      </c>
      <c r="AA70" t="n">
        <v>368.7003672595993</v>
      </c>
      <c r="AB70" t="n">
        <v>524.6342321176501</v>
      </c>
      <c r="AC70" t="n">
        <v>475.4894911280116</v>
      </c>
      <c r="AD70" t="n">
        <v>368700.3672595993</v>
      </c>
      <c r="AE70" t="n">
        <v>524634.2321176501</v>
      </c>
      <c r="AF70" t="n">
        <v>4.60666780260822e-06</v>
      </c>
      <c r="AG70" t="n">
        <v>1.159166666666667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3.5943</v>
      </c>
      <c r="E71" t="n">
        <v>27.82</v>
      </c>
      <c r="F71" t="n">
        <v>24.55</v>
      </c>
      <c r="G71" t="n">
        <v>105.2</v>
      </c>
      <c r="H71" t="n">
        <v>1.28</v>
      </c>
      <c r="I71" t="n">
        <v>14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297.18</v>
      </c>
      <c r="Q71" t="n">
        <v>1397.27</v>
      </c>
      <c r="R71" t="n">
        <v>84.45</v>
      </c>
      <c r="S71" t="n">
        <v>66.97</v>
      </c>
      <c r="T71" t="n">
        <v>6156.56</v>
      </c>
      <c r="U71" t="n">
        <v>0.79</v>
      </c>
      <c r="V71" t="n">
        <v>0.86</v>
      </c>
      <c r="W71" t="n">
        <v>5.33</v>
      </c>
      <c r="X71" t="n">
        <v>0.38</v>
      </c>
      <c r="Y71" t="n">
        <v>1</v>
      </c>
      <c r="Z71" t="n">
        <v>10</v>
      </c>
      <c r="AA71" t="n">
        <v>368.814352279654</v>
      </c>
      <c r="AB71" t="n">
        <v>524.7964246424738</v>
      </c>
      <c r="AC71" t="n">
        <v>475.636490382677</v>
      </c>
      <c r="AD71" t="n">
        <v>368814.352279654</v>
      </c>
      <c r="AE71" t="n">
        <v>524796.4246424738</v>
      </c>
      <c r="AF71" t="n">
        <v>4.606924148720047e-06</v>
      </c>
      <c r="AG71" t="n">
        <v>1.159166666666667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3.594</v>
      </c>
      <c r="E72" t="n">
        <v>27.82</v>
      </c>
      <c r="F72" t="n">
        <v>24.55</v>
      </c>
      <c r="G72" t="n">
        <v>105.21</v>
      </c>
      <c r="H72" t="n">
        <v>1.3</v>
      </c>
      <c r="I72" t="n">
        <v>14</v>
      </c>
      <c r="J72" t="n">
        <v>253.3</v>
      </c>
      <c r="K72" t="n">
        <v>56.94</v>
      </c>
      <c r="L72" t="n">
        <v>18.5</v>
      </c>
      <c r="M72" t="n">
        <v>0</v>
      </c>
      <c r="N72" t="n">
        <v>62.86</v>
      </c>
      <c r="O72" t="n">
        <v>31474.25</v>
      </c>
      <c r="P72" t="n">
        <v>297.51</v>
      </c>
      <c r="Q72" t="n">
        <v>1397.27</v>
      </c>
      <c r="R72" t="n">
        <v>84.45999999999999</v>
      </c>
      <c r="S72" t="n">
        <v>66.97</v>
      </c>
      <c r="T72" t="n">
        <v>6160.29</v>
      </c>
      <c r="U72" t="n">
        <v>0.79</v>
      </c>
      <c r="V72" t="n">
        <v>0.86</v>
      </c>
      <c r="W72" t="n">
        <v>5.33</v>
      </c>
      <c r="X72" t="n">
        <v>0.38</v>
      </c>
      <c r="Y72" t="n">
        <v>1</v>
      </c>
      <c r="Z72" t="n">
        <v>10</v>
      </c>
      <c r="AA72" t="n">
        <v>369.0892905361515</v>
      </c>
      <c r="AB72" t="n">
        <v>525.1876421021943</v>
      </c>
      <c r="AC72" t="n">
        <v>475.9910608232906</v>
      </c>
      <c r="AD72" t="n">
        <v>369089.2905361515</v>
      </c>
      <c r="AE72" t="n">
        <v>525187.6421021944</v>
      </c>
      <c r="AF72" t="n">
        <v>4.606539629552305e-06</v>
      </c>
      <c r="AG72" t="n">
        <v>1.159166666666667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28.67</v>
      </c>
      <c r="G2" t="n">
        <v>11.03</v>
      </c>
      <c r="H2" t="n">
        <v>0.22</v>
      </c>
      <c r="I2" t="n">
        <v>156</v>
      </c>
      <c r="J2" t="n">
        <v>80.84</v>
      </c>
      <c r="K2" t="n">
        <v>35.1</v>
      </c>
      <c r="L2" t="n">
        <v>1</v>
      </c>
      <c r="M2" t="n">
        <v>154</v>
      </c>
      <c r="N2" t="n">
        <v>9.74</v>
      </c>
      <c r="O2" t="n">
        <v>10204.21</v>
      </c>
      <c r="P2" t="n">
        <v>215.16</v>
      </c>
      <c r="Q2" t="n">
        <v>1397.68</v>
      </c>
      <c r="R2" t="n">
        <v>219.31</v>
      </c>
      <c r="S2" t="n">
        <v>66.97</v>
      </c>
      <c r="T2" t="n">
        <v>72877.14999999999</v>
      </c>
      <c r="U2" t="n">
        <v>0.31</v>
      </c>
      <c r="V2" t="n">
        <v>0.73</v>
      </c>
      <c r="W2" t="n">
        <v>5.55</v>
      </c>
      <c r="X2" t="n">
        <v>4.5</v>
      </c>
      <c r="Y2" t="n">
        <v>1</v>
      </c>
      <c r="Z2" t="n">
        <v>10</v>
      </c>
      <c r="AA2" t="n">
        <v>322.2866828132495</v>
      </c>
      <c r="AB2" t="n">
        <v>458.5908813061318</v>
      </c>
      <c r="AC2" t="n">
        <v>415.6327045378533</v>
      </c>
      <c r="AD2" t="n">
        <v>322286.6828132495</v>
      </c>
      <c r="AE2" t="n">
        <v>458590.8813061318</v>
      </c>
      <c r="AF2" t="n">
        <v>6.228034140779222e-06</v>
      </c>
      <c r="AG2" t="n">
        <v>1.385416666666667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3.1752</v>
      </c>
      <c r="E3" t="n">
        <v>31.49</v>
      </c>
      <c r="F3" t="n">
        <v>27.57</v>
      </c>
      <c r="G3" t="n">
        <v>14.02</v>
      </c>
      <c r="H3" t="n">
        <v>0.27</v>
      </c>
      <c r="I3" t="n">
        <v>118</v>
      </c>
      <c r="J3" t="n">
        <v>81.14</v>
      </c>
      <c r="K3" t="n">
        <v>35.1</v>
      </c>
      <c r="L3" t="n">
        <v>1.25</v>
      </c>
      <c r="M3" t="n">
        <v>116</v>
      </c>
      <c r="N3" t="n">
        <v>9.789999999999999</v>
      </c>
      <c r="O3" t="n">
        <v>10241.25</v>
      </c>
      <c r="P3" t="n">
        <v>202.92</v>
      </c>
      <c r="Q3" t="n">
        <v>1397.51</v>
      </c>
      <c r="R3" t="n">
        <v>182.97</v>
      </c>
      <c r="S3" t="n">
        <v>66.97</v>
      </c>
      <c r="T3" t="n">
        <v>54895.32</v>
      </c>
      <c r="U3" t="n">
        <v>0.37</v>
      </c>
      <c r="V3" t="n">
        <v>0.76</v>
      </c>
      <c r="W3" t="n">
        <v>5.5</v>
      </c>
      <c r="X3" t="n">
        <v>3.4</v>
      </c>
      <c r="Y3" t="n">
        <v>1</v>
      </c>
      <c r="Z3" t="n">
        <v>10</v>
      </c>
      <c r="AA3" t="n">
        <v>290.7765559024534</v>
      </c>
      <c r="AB3" t="n">
        <v>413.7542261146945</v>
      </c>
      <c r="AC3" t="n">
        <v>374.9960913401121</v>
      </c>
      <c r="AD3" t="n">
        <v>290776.5559024534</v>
      </c>
      <c r="AE3" t="n">
        <v>413754.2261146944</v>
      </c>
      <c r="AF3" t="n">
        <v>6.575969008979178e-06</v>
      </c>
      <c r="AG3" t="n">
        <v>1.312083333333333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3.2938</v>
      </c>
      <c r="E4" t="n">
        <v>30.36</v>
      </c>
      <c r="F4" t="n">
        <v>26.85</v>
      </c>
      <c r="G4" t="n">
        <v>17.14</v>
      </c>
      <c r="H4" t="n">
        <v>0.32</v>
      </c>
      <c r="I4" t="n">
        <v>94</v>
      </c>
      <c r="J4" t="n">
        <v>81.44</v>
      </c>
      <c r="K4" t="n">
        <v>35.1</v>
      </c>
      <c r="L4" t="n">
        <v>1.5</v>
      </c>
      <c r="M4" t="n">
        <v>92</v>
      </c>
      <c r="N4" t="n">
        <v>9.84</v>
      </c>
      <c r="O4" t="n">
        <v>10278.32</v>
      </c>
      <c r="P4" t="n">
        <v>193.87</v>
      </c>
      <c r="Q4" t="n">
        <v>1397.28</v>
      </c>
      <c r="R4" t="n">
        <v>160.23</v>
      </c>
      <c r="S4" t="n">
        <v>66.97</v>
      </c>
      <c r="T4" t="n">
        <v>43646.27</v>
      </c>
      <c r="U4" t="n">
        <v>0.42</v>
      </c>
      <c r="V4" t="n">
        <v>0.78</v>
      </c>
      <c r="W4" t="n">
        <v>5.44</v>
      </c>
      <c r="X4" t="n">
        <v>2.68</v>
      </c>
      <c r="Y4" t="n">
        <v>1</v>
      </c>
      <c r="Z4" t="n">
        <v>10</v>
      </c>
      <c r="AA4" t="n">
        <v>270.3470412463171</v>
      </c>
      <c r="AB4" t="n">
        <v>384.6844890438559</v>
      </c>
      <c r="AC4" t="n">
        <v>348.64944134885</v>
      </c>
      <c r="AD4" t="n">
        <v>270347.0412463172</v>
      </c>
      <c r="AE4" t="n">
        <v>384684.4890438559</v>
      </c>
      <c r="AF4" t="n">
        <v>6.821594457601291e-06</v>
      </c>
      <c r="AG4" t="n">
        <v>1.265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3.3743</v>
      </c>
      <c r="E5" t="n">
        <v>29.64</v>
      </c>
      <c r="F5" t="n">
        <v>26.4</v>
      </c>
      <c r="G5" t="n">
        <v>20.31</v>
      </c>
      <c r="H5" t="n">
        <v>0.38</v>
      </c>
      <c r="I5" t="n">
        <v>78</v>
      </c>
      <c r="J5" t="n">
        <v>81.73999999999999</v>
      </c>
      <c r="K5" t="n">
        <v>35.1</v>
      </c>
      <c r="L5" t="n">
        <v>1.75</v>
      </c>
      <c r="M5" t="n">
        <v>76</v>
      </c>
      <c r="N5" t="n">
        <v>9.890000000000001</v>
      </c>
      <c r="O5" t="n">
        <v>10315.41</v>
      </c>
      <c r="P5" t="n">
        <v>186.09</v>
      </c>
      <c r="Q5" t="n">
        <v>1397.5</v>
      </c>
      <c r="R5" t="n">
        <v>145.38</v>
      </c>
      <c r="S5" t="n">
        <v>66.97</v>
      </c>
      <c r="T5" t="n">
        <v>36302.61</v>
      </c>
      <c r="U5" t="n">
        <v>0.46</v>
      </c>
      <c r="V5" t="n">
        <v>0.8</v>
      </c>
      <c r="W5" t="n">
        <v>5.42</v>
      </c>
      <c r="X5" t="n">
        <v>2.23</v>
      </c>
      <c r="Y5" t="n">
        <v>1</v>
      </c>
      <c r="Z5" t="n">
        <v>10</v>
      </c>
      <c r="AA5" t="n">
        <v>256.1433280191127</v>
      </c>
      <c r="AB5" t="n">
        <v>364.4736217817495</v>
      </c>
      <c r="AC5" t="n">
        <v>330.3318127966213</v>
      </c>
      <c r="AD5" t="n">
        <v>256143.3280191127</v>
      </c>
      <c r="AE5" t="n">
        <v>364473.6217817495</v>
      </c>
      <c r="AF5" t="n">
        <v>6.98831324861377e-06</v>
      </c>
      <c r="AG5" t="n">
        <v>1.235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3.4422</v>
      </c>
      <c r="E6" t="n">
        <v>29.05</v>
      </c>
      <c r="F6" t="n">
        <v>26.02</v>
      </c>
      <c r="G6" t="n">
        <v>23.66</v>
      </c>
      <c r="H6" t="n">
        <v>0.43</v>
      </c>
      <c r="I6" t="n">
        <v>66</v>
      </c>
      <c r="J6" t="n">
        <v>82.04000000000001</v>
      </c>
      <c r="K6" t="n">
        <v>35.1</v>
      </c>
      <c r="L6" t="n">
        <v>2</v>
      </c>
      <c r="M6" t="n">
        <v>64</v>
      </c>
      <c r="N6" t="n">
        <v>9.94</v>
      </c>
      <c r="O6" t="n">
        <v>10352.53</v>
      </c>
      <c r="P6" t="n">
        <v>179.25</v>
      </c>
      <c r="Q6" t="n">
        <v>1397.32</v>
      </c>
      <c r="R6" t="n">
        <v>133.08</v>
      </c>
      <c r="S6" t="n">
        <v>66.97</v>
      </c>
      <c r="T6" t="n">
        <v>30213.78</v>
      </c>
      <c r="U6" t="n">
        <v>0.5</v>
      </c>
      <c r="V6" t="n">
        <v>0.8100000000000001</v>
      </c>
      <c r="W6" t="n">
        <v>5.39</v>
      </c>
      <c r="X6" t="n">
        <v>1.86</v>
      </c>
      <c r="Y6" t="n">
        <v>1</v>
      </c>
      <c r="Z6" t="n">
        <v>10</v>
      </c>
      <c r="AA6" t="n">
        <v>244.4586479574552</v>
      </c>
      <c r="AB6" t="n">
        <v>347.847158409198</v>
      </c>
      <c r="AC6" t="n">
        <v>315.2628216323158</v>
      </c>
      <c r="AD6" t="n">
        <v>244458.6479574552</v>
      </c>
      <c r="AE6" t="n">
        <v>347847.158409198</v>
      </c>
      <c r="AF6" t="n">
        <v>7.128936924511253e-06</v>
      </c>
      <c r="AG6" t="n">
        <v>1.210416666666667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3.4915</v>
      </c>
      <c r="E7" t="n">
        <v>28.64</v>
      </c>
      <c r="F7" t="n">
        <v>25.77</v>
      </c>
      <c r="G7" t="n">
        <v>27.12</v>
      </c>
      <c r="H7" t="n">
        <v>0.48</v>
      </c>
      <c r="I7" t="n">
        <v>57</v>
      </c>
      <c r="J7" t="n">
        <v>82.34</v>
      </c>
      <c r="K7" t="n">
        <v>35.1</v>
      </c>
      <c r="L7" t="n">
        <v>2.25</v>
      </c>
      <c r="M7" t="n">
        <v>55</v>
      </c>
      <c r="N7" t="n">
        <v>9.99</v>
      </c>
      <c r="O7" t="n">
        <v>10389.66</v>
      </c>
      <c r="P7" t="n">
        <v>173.63</v>
      </c>
      <c r="Q7" t="n">
        <v>1397.4</v>
      </c>
      <c r="R7" t="n">
        <v>124.61</v>
      </c>
      <c r="S7" t="n">
        <v>66.97</v>
      </c>
      <c r="T7" t="n">
        <v>26022.42</v>
      </c>
      <c r="U7" t="n">
        <v>0.54</v>
      </c>
      <c r="V7" t="n">
        <v>0.82</v>
      </c>
      <c r="W7" t="n">
        <v>5.39</v>
      </c>
      <c r="X7" t="n">
        <v>1.6</v>
      </c>
      <c r="Y7" t="n">
        <v>1</v>
      </c>
      <c r="Z7" t="n">
        <v>10</v>
      </c>
      <c r="AA7" t="n">
        <v>235.8516769227816</v>
      </c>
      <c r="AB7" t="n">
        <v>335.6000546886437</v>
      </c>
      <c r="AC7" t="n">
        <v>304.1629566990408</v>
      </c>
      <c r="AD7" t="n">
        <v>235851.6769227816</v>
      </c>
      <c r="AE7" t="n">
        <v>335600.0546886437</v>
      </c>
      <c r="AF7" t="n">
        <v>7.231039240000883e-06</v>
      </c>
      <c r="AG7" t="n">
        <v>1.193333333333333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3.5392</v>
      </c>
      <c r="E8" t="n">
        <v>28.26</v>
      </c>
      <c r="F8" t="n">
        <v>25.52</v>
      </c>
      <c r="G8" t="n">
        <v>31.25</v>
      </c>
      <c r="H8" t="n">
        <v>0.53</v>
      </c>
      <c r="I8" t="n">
        <v>49</v>
      </c>
      <c r="J8" t="n">
        <v>82.65000000000001</v>
      </c>
      <c r="K8" t="n">
        <v>35.1</v>
      </c>
      <c r="L8" t="n">
        <v>2.5</v>
      </c>
      <c r="M8" t="n">
        <v>46</v>
      </c>
      <c r="N8" t="n">
        <v>10.04</v>
      </c>
      <c r="O8" t="n">
        <v>10426.82</v>
      </c>
      <c r="P8" t="n">
        <v>167.38</v>
      </c>
      <c r="Q8" t="n">
        <v>1397.33</v>
      </c>
      <c r="R8" t="n">
        <v>116.72</v>
      </c>
      <c r="S8" t="n">
        <v>66.97</v>
      </c>
      <c r="T8" t="n">
        <v>22117.32</v>
      </c>
      <c r="U8" t="n">
        <v>0.57</v>
      </c>
      <c r="V8" t="n">
        <v>0.82</v>
      </c>
      <c r="W8" t="n">
        <v>5.37</v>
      </c>
      <c r="X8" t="n">
        <v>1.35</v>
      </c>
      <c r="Y8" t="n">
        <v>1</v>
      </c>
      <c r="Z8" t="n">
        <v>10</v>
      </c>
      <c r="AA8" t="n">
        <v>227.1135290287537</v>
      </c>
      <c r="AB8" t="n">
        <v>323.1662956864837</v>
      </c>
      <c r="AC8" t="n">
        <v>292.8939212857746</v>
      </c>
      <c r="AD8" t="n">
        <v>227113.5290287537</v>
      </c>
      <c r="AE8" t="n">
        <v>323166.2956864837</v>
      </c>
      <c r="AF8" t="n">
        <v>7.329827890079084e-06</v>
      </c>
      <c r="AG8" t="n">
        <v>1.1775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3.5607</v>
      </c>
      <c r="E9" t="n">
        <v>28.08</v>
      </c>
      <c r="F9" t="n">
        <v>25.43</v>
      </c>
      <c r="G9" t="n">
        <v>34.68</v>
      </c>
      <c r="H9" t="n">
        <v>0.58</v>
      </c>
      <c r="I9" t="n">
        <v>44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162.55</v>
      </c>
      <c r="Q9" t="n">
        <v>1397.35</v>
      </c>
      <c r="R9" t="n">
        <v>113.12</v>
      </c>
      <c r="S9" t="n">
        <v>66.97</v>
      </c>
      <c r="T9" t="n">
        <v>20344.16</v>
      </c>
      <c r="U9" t="n">
        <v>0.59</v>
      </c>
      <c r="V9" t="n">
        <v>0.83</v>
      </c>
      <c r="W9" t="n">
        <v>5.39</v>
      </c>
      <c r="X9" t="n">
        <v>1.27</v>
      </c>
      <c r="Y9" t="n">
        <v>1</v>
      </c>
      <c r="Z9" t="n">
        <v>10</v>
      </c>
      <c r="AA9" t="n">
        <v>221.8143959271968</v>
      </c>
      <c r="AB9" t="n">
        <v>315.6260085794003</v>
      </c>
      <c r="AC9" t="n">
        <v>286.0599652455172</v>
      </c>
      <c r="AD9" t="n">
        <v>221814.3959271968</v>
      </c>
      <c r="AE9" t="n">
        <v>315626.0085794003</v>
      </c>
      <c r="AF9" t="n">
        <v>7.374355269045151e-06</v>
      </c>
      <c r="AG9" t="n">
        <v>1.17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3.5739</v>
      </c>
      <c r="E10" t="n">
        <v>27.98</v>
      </c>
      <c r="F10" t="n">
        <v>25.37</v>
      </c>
      <c r="G10" t="n">
        <v>36.24</v>
      </c>
      <c r="H10" t="n">
        <v>0.63</v>
      </c>
      <c r="I10" t="n">
        <v>42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160.4</v>
      </c>
      <c r="Q10" t="n">
        <v>1397.25</v>
      </c>
      <c r="R10" t="n">
        <v>110.55</v>
      </c>
      <c r="S10" t="n">
        <v>66.97</v>
      </c>
      <c r="T10" t="n">
        <v>19068.89</v>
      </c>
      <c r="U10" t="n">
        <v>0.61</v>
      </c>
      <c r="V10" t="n">
        <v>0.83</v>
      </c>
      <c r="W10" t="n">
        <v>5.39</v>
      </c>
      <c r="X10" t="n">
        <v>1.2</v>
      </c>
      <c r="Y10" t="n">
        <v>1</v>
      </c>
      <c r="Z10" t="n">
        <v>10</v>
      </c>
      <c r="AA10" t="n">
        <v>219.1895940465791</v>
      </c>
      <c r="AB10" t="n">
        <v>311.8911033789147</v>
      </c>
      <c r="AC10" t="n">
        <v>282.6749246506213</v>
      </c>
      <c r="AD10" t="n">
        <v>219189.5940465791</v>
      </c>
      <c r="AE10" t="n">
        <v>311891.1033789147</v>
      </c>
      <c r="AF10" t="n">
        <v>7.401693008689433e-06</v>
      </c>
      <c r="AG10" t="n">
        <v>1.165833333333333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3.5687</v>
      </c>
      <c r="E11" t="n">
        <v>28.02</v>
      </c>
      <c r="F11" t="n">
        <v>25.41</v>
      </c>
      <c r="G11" t="n">
        <v>36.29</v>
      </c>
      <c r="H11" t="n">
        <v>0.68</v>
      </c>
      <c r="I11" t="n">
        <v>42</v>
      </c>
      <c r="J11" t="n">
        <v>83.55</v>
      </c>
      <c r="K11" t="n">
        <v>35.1</v>
      </c>
      <c r="L11" t="n">
        <v>3.25</v>
      </c>
      <c r="M11" t="n">
        <v>2</v>
      </c>
      <c r="N11" t="n">
        <v>10.2</v>
      </c>
      <c r="O11" t="n">
        <v>10538.42</v>
      </c>
      <c r="P11" t="n">
        <v>160.56</v>
      </c>
      <c r="Q11" t="n">
        <v>1397.4</v>
      </c>
      <c r="R11" t="n">
        <v>111.08</v>
      </c>
      <c r="S11" t="n">
        <v>66.97</v>
      </c>
      <c r="T11" t="n">
        <v>19333.65</v>
      </c>
      <c r="U11" t="n">
        <v>0.6</v>
      </c>
      <c r="V11" t="n">
        <v>0.83</v>
      </c>
      <c r="W11" t="n">
        <v>5.42</v>
      </c>
      <c r="X11" t="n">
        <v>1.24</v>
      </c>
      <c r="Y11" t="n">
        <v>1</v>
      </c>
      <c r="Z11" t="n">
        <v>10</v>
      </c>
      <c r="AA11" t="n">
        <v>219.7633765971113</v>
      </c>
      <c r="AB11" t="n">
        <v>312.7075548786471</v>
      </c>
      <c r="AC11" t="n">
        <v>283.4148956330168</v>
      </c>
      <c r="AD11" t="n">
        <v>219763.3765971113</v>
      </c>
      <c r="AE11" t="n">
        <v>312707.5548786471</v>
      </c>
      <c r="AF11" t="n">
        <v>7.390923596102291e-06</v>
      </c>
      <c r="AG11" t="n">
        <v>1.1675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3.5753</v>
      </c>
      <c r="E12" t="n">
        <v>27.97</v>
      </c>
      <c r="F12" t="n">
        <v>25.37</v>
      </c>
      <c r="G12" t="n">
        <v>37.13</v>
      </c>
      <c r="H12" t="n">
        <v>0.73</v>
      </c>
      <c r="I12" t="n">
        <v>41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160.93</v>
      </c>
      <c r="Q12" t="n">
        <v>1397.26</v>
      </c>
      <c r="R12" t="n">
        <v>109.86</v>
      </c>
      <c r="S12" t="n">
        <v>66.97</v>
      </c>
      <c r="T12" t="n">
        <v>18728.6</v>
      </c>
      <c r="U12" t="n">
        <v>0.61</v>
      </c>
      <c r="V12" t="n">
        <v>0.83</v>
      </c>
      <c r="W12" t="n">
        <v>5.42</v>
      </c>
      <c r="X12" t="n">
        <v>1.21</v>
      </c>
      <c r="Y12" t="n">
        <v>1</v>
      </c>
      <c r="Z12" t="n">
        <v>10</v>
      </c>
      <c r="AA12" t="n">
        <v>219.5006170251811</v>
      </c>
      <c r="AB12" t="n">
        <v>312.3336668153513</v>
      </c>
      <c r="AC12" t="n">
        <v>283.0760312698628</v>
      </c>
      <c r="AD12" t="n">
        <v>219500.6170251811</v>
      </c>
      <c r="AE12" t="n">
        <v>312333.6668153513</v>
      </c>
      <c r="AF12" t="n">
        <v>7.404592465924432e-06</v>
      </c>
      <c r="AG12" t="n">
        <v>1.165416666666667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30.12</v>
      </c>
      <c r="G2" t="n">
        <v>8.9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201</v>
      </c>
      <c r="N2" t="n">
        <v>14.77</v>
      </c>
      <c r="O2" t="n">
        <v>13481.73</v>
      </c>
      <c r="P2" t="n">
        <v>279.96</v>
      </c>
      <c r="Q2" t="n">
        <v>1397.69</v>
      </c>
      <c r="R2" t="n">
        <v>266.51</v>
      </c>
      <c r="S2" t="n">
        <v>66.97</v>
      </c>
      <c r="T2" t="n">
        <v>96239.61</v>
      </c>
      <c r="U2" t="n">
        <v>0.25</v>
      </c>
      <c r="V2" t="n">
        <v>0.7</v>
      </c>
      <c r="W2" t="n">
        <v>5.63</v>
      </c>
      <c r="X2" t="n">
        <v>5.95</v>
      </c>
      <c r="Y2" t="n">
        <v>1</v>
      </c>
      <c r="Z2" t="n">
        <v>10</v>
      </c>
      <c r="AA2" t="n">
        <v>446.3578720977591</v>
      </c>
      <c r="AB2" t="n">
        <v>635.1353030055291</v>
      </c>
      <c r="AC2" t="n">
        <v>575.6394522799859</v>
      </c>
      <c r="AD2" t="n">
        <v>446357.8720977591</v>
      </c>
      <c r="AE2" t="n">
        <v>635135.3030055291</v>
      </c>
      <c r="AF2" t="n">
        <v>4.89164591319538e-06</v>
      </c>
      <c r="AG2" t="n">
        <v>1.5275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2.9386</v>
      </c>
      <c r="E3" t="n">
        <v>34.03</v>
      </c>
      <c r="F3" t="n">
        <v>28.59</v>
      </c>
      <c r="G3" t="n">
        <v>11.21</v>
      </c>
      <c r="H3" t="n">
        <v>0.2</v>
      </c>
      <c r="I3" t="n">
        <v>153</v>
      </c>
      <c r="J3" t="n">
        <v>107.73</v>
      </c>
      <c r="K3" t="n">
        <v>41.65</v>
      </c>
      <c r="L3" t="n">
        <v>1.25</v>
      </c>
      <c r="M3" t="n">
        <v>151</v>
      </c>
      <c r="N3" t="n">
        <v>14.83</v>
      </c>
      <c r="O3" t="n">
        <v>13520.81</v>
      </c>
      <c r="P3" t="n">
        <v>263.05</v>
      </c>
      <c r="Q3" t="n">
        <v>1397.61</v>
      </c>
      <c r="R3" t="n">
        <v>217.03</v>
      </c>
      <c r="S3" t="n">
        <v>66.97</v>
      </c>
      <c r="T3" t="n">
        <v>71749.89</v>
      </c>
      <c r="U3" t="n">
        <v>0.31</v>
      </c>
      <c r="V3" t="n">
        <v>0.74</v>
      </c>
      <c r="W3" t="n">
        <v>5.54</v>
      </c>
      <c r="X3" t="n">
        <v>4.42</v>
      </c>
      <c r="Y3" t="n">
        <v>1</v>
      </c>
      <c r="Z3" t="n">
        <v>10</v>
      </c>
      <c r="AA3" t="n">
        <v>391.5580897255761</v>
      </c>
      <c r="AB3" t="n">
        <v>557.1591350978862</v>
      </c>
      <c r="AC3" t="n">
        <v>504.9676468035119</v>
      </c>
      <c r="AD3" t="n">
        <v>391558.0897255761</v>
      </c>
      <c r="AE3" t="n">
        <v>557159.1350978862</v>
      </c>
      <c r="AF3" t="n">
        <v>5.270437295782042e-06</v>
      </c>
      <c r="AG3" t="n">
        <v>1.417916666666667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3.081</v>
      </c>
      <c r="E4" t="n">
        <v>32.46</v>
      </c>
      <c r="F4" t="n">
        <v>27.71</v>
      </c>
      <c r="G4" t="n">
        <v>13.63</v>
      </c>
      <c r="H4" t="n">
        <v>0.24</v>
      </c>
      <c r="I4" t="n">
        <v>122</v>
      </c>
      <c r="J4" t="n">
        <v>108.05</v>
      </c>
      <c r="K4" t="n">
        <v>41.65</v>
      </c>
      <c r="L4" t="n">
        <v>1.5</v>
      </c>
      <c r="M4" t="n">
        <v>120</v>
      </c>
      <c r="N4" t="n">
        <v>14.9</v>
      </c>
      <c r="O4" t="n">
        <v>13559.91</v>
      </c>
      <c r="P4" t="n">
        <v>252</v>
      </c>
      <c r="Q4" t="n">
        <v>1397.54</v>
      </c>
      <c r="R4" t="n">
        <v>187.36</v>
      </c>
      <c r="S4" t="n">
        <v>66.97</v>
      </c>
      <c r="T4" t="n">
        <v>57072.85</v>
      </c>
      <c r="U4" t="n">
        <v>0.36</v>
      </c>
      <c r="V4" t="n">
        <v>0.76</v>
      </c>
      <c r="W4" t="n">
        <v>5.51</v>
      </c>
      <c r="X4" t="n">
        <v>3.54</v>
      </c>
      <c r="Y4" t="n">
        <v>1</v>
      </c>
      <c r="Z4" t="n">
        <v>10</v>
      </c>
      <c r="AA4" t="n">
        <v>359.9153597070135</v>
      </c>
      <c r="AB4" t="n">
        <v>512.1337951754393</v>
      </c>
      <c r="AC4" t="n">
        <v>464.1600237836147</v>
      </c>
      <c r="AD4" t="n">
        <v>359915.3597070135</v>
      </c>
      <c r="AE4" t="n">
        <v>512133.7951754393</v>
      </c>
      <c r="AF4" t="n">
        <v>5.525834515859414e-06</v>
      </c>
      <c r="AG4" t="n">
        <v>1.3525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3.1905</v>
      </c>
      <c r="E5" t="n">
        <v>31.34</v>
      </c>
      <c r="F5" t="n">
        <v>27.06</v>
      </c>
      <c r="G5" t="n">
        <v>16.08</v>
      </c>
      <c r="H5" t="n">
        <v>0.28</v>
      </c>
      <c r="I5" t="n">
        <v>101</v>
      </c>
      <c r="J5" t="n">
        <v>108.37</v>
      </c>
      <c r="K5" t="n">
        <v>41.65</v>
      </c>
      <c r="L5" t="n">
        <v>1.75</v>
      </c>
      <c r="M5" t="n">
        <v>99</v>
      </c>
      <c r="N5" t="n">
        <v>14.97</v>
      </c>
      <c r="O5" t="n">
        <v>13599.17</v>
      </c>
      <c r="P5" t="n">
        <v>243.5</v>
      </c>
      <c r="Q5" t="n">
        <v>1397.32</v>
      </c>
      <c r="R5" t="n">
        <v>166.52</v>
      </c>
      <c r="S5" t="n">
        <v>66.97</v>
      </c>
      <c r="T5" t="n">
        <v>46759.2</v>
      </c>
      <c r="U5" t="n">
        <v>0.4</v>
      </c>
      <c r="V5" t="n">
        <v>0.78</v>
      </c>
      <c r="W5" t="n">
        <v>5.47</v>
      </c>
      <c r="X5" t="n">
        <v>2.9</v>
      </c>
      <c r="Y5" t="n">
        <v>1</v>
      </c>
      <c r="Z5" t="n">
        <v>10</v>
      </c>
      <c r="AA5" t="n">
        <v>337.6165414573834</v>
      </c>
      <c r="AB5" t="n">
        <v>480.4041728903371</v>
      </c>
      <c r="AC5" t="n">
        <v>435.4026514460734</v>
      </c>
      <c r="AD5" t="n">
        <v>337616.5414573834</v>
      </c>
      <c r="AE5" t="n">
        <v>480404.1728903371</v>
      </c>
      <c r="AF5" t="n">
        <v>5.722224934388011e-06</v>
      </c>
      <c r="AG5" t="n">
        <v>1.305833333333333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3.2714</v>
      </c>
      <c r="E6" t="n">
        <v>30.57</v>
      </c>
      <c r="F6" t="n">
        <v>26.62</v>
      </c>
      <c r="G6" t="n">
        <v>18.57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236.68</v>
      </c>
      <c r="Q6" t="n">
        <v>1397.27</v>
      </c>
      <c r="R6" t="n">
        <v>152.59</v>
      </c>
      <c r="S6" t="n">
        <v>66.97</v>
      </c>
      <c r="T6" t="n">
        <v>39865.43</v>
      </c>
      <c r="U6" t="n">
        <v>0.44</v>
      </c>
      <c r="V6" t="n">
        <v>0.79</v>
      </c>
      <c r="W6" t="n">
        <v>5.43</v>
      </c>
      <c r="X6" t="n">
        <v>2.45</v>
      </c>
      <c r="Y6" t="n">
        <v>1</v>
      </c>
      <c r="Z6" t="n">
        <v>10</v>
      </c>
      <c r="AA6" t="n">
        <v>321.836952135005</v>
      </c>
      <c r="AB6" t="n">
        <v>457.9509467413949</v>
      </c>
      <c r="AC6" t="n">
        <v>415.0527153912935</v>
      </c>
      <c r="AD6" t="n">
        <v>321836.952135005</v>
      </c>
      <c r="AE6" t="n">
        <v>457950.9467413949</v>
      </c>
      <c r="AF6" t="n">
        <v>5.867320686524663e-06</v>
      </c>
      <c r="AG6" t="n">
        <v>1.27375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3.3344</v>
      </c>
      <c r="E7" t="n">
        <v>29.99</v>
      </c>
      <c r="F7" t="n">
        <v>26.29</v>
      </c>
      <c r="G7" t="n">
        <v>21.03</v>
      </c>
      <c r="H7" t="n">
        <v>0.36</v>
      </c>
      <c r="I7" t="n">
        <v>75</v>
      </c>
      <c r="J7" t="n">
        <v>109</v>
      </c>
      <c r="K7" t="n">
        <v>41.65</v>
      </c>
      <c r="L7" t="n">
        <v>2.25</v>
      </c>
      <c r="M7" t="n">
        <v>73</v>
      </c>
      <c r="N7" t="n">
        <v>15.1</v>
      </c>
      <c r="O7" t="n">
        <v>13677.51</v>
      </c>
      <c r="P7" t="n">
        <v>230.75</v>
      </c>
      <c r="Q7" t="n">
        <v>1397.39</v>
      </c>
      <c r="R7" t="n">
        <v>141.79</v>
      </c>
      <c r="S7" t="n">
        <v>66.97</v>
      </c>
      <c r="T7" t="n">
        <v>34520.81</v>
      </c>
      <c r="U7" t="n">
        <v>0.47</v>
      </c>
      <c r="V7" t="n">
        <v>0.8</v>
      </c>
      <c r="W7" t="n">
        <v>5.41</v>
      </c>
      <c r="X7" t="n">
        <v>2.12</v>
      </c>
      <c r="Y7" t="n">
        <v>1</v>
      </c>
      <c r="Z7" t="n">
        <v>10</v>
      </c>
      <c r="AA7" t="n">
        <v>309.634117050302</v>
      </c>
      <c r="AB7" t="n">
        <v>440.5871858590692</v>
      </c>
      <c r="AC7" t="n">
        <v>399.3154925404709</v>
      </c>
      <c r="AD7" t="n">
        <v>309634.117050302</v>
      </c>
      <c r="AE7" t="n">
        <v>440587.1858590692</v>
      </c>
      <c r="AF7" t="n">
        <v>5.980312434171252e-06</v>
      </c>
      <c r="AG7" t="n">
        <v>1.249583333333333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3.3828</v>
      </c>
      <c r="E8" t="n">
        <v>29.56</v>
      </c>
      <c r="F8" t="n">
        <v>26.06</v>
      </c>
      <c r="G8" t="n">
        <v>23.69</v>
      </c>
      <c r="H8" t="n">
        <v>0.4</v>
      </c>
      <c r="I8" t="n">
        <v>66</v>
      </c>
      <c r="J8" t="n">
        <v>109.32</v>
      </c>
      <c r="K8" t="n">
        <v>41.65</v>
      </c>
      <c r="L8" t="n">
        <v>2.5</v>
      </c>
      <c r="M8" t="n">
        <v>64</v>
      </c>
      <c r="N8" t="n">
        <v>15.17</v>
      </c>
      <c r="O8" t="n">
        <v>13716.72</v>
      </c>
      <c r="P8" t="n">
        <v>226</v>
      </c>
      <c r="Q8" t="n">
        <v>1397.28</v>
      </c>
      <c r="R8" t="n">
        <v>133.85</v>
      </c>
      <c r="S8" t="n">
        <v>66.97</v>
      </c>
      <c r="T8" t="n">
        <v>30594.33</v>
      </c>
      <c r="U8" t="n">
        <v>0.5</v>
      </c>
      <c r="V8" t="n">
        <v>0.8100000000000001</v>
      </c>
      <c r="W8" t="n">
        <v>5.41</v>
      </c>
      <c r="X8" t="n">
        <v>1.89</v>
      </c>
      <c r="Y8" t="n">
        <v>1</v>
      </c>
      <c r="Z8" t="n">
        <v>10</v>
      </c>
      <c r="AA8" t="n">
        <v>300.5129977761601</v>
      </c>
      <c r="AB8" t="n">
        <v>427.6084859949771</v>
      </c>
      <c r="AC8" t="n">
        <v>387.5525632154615</v>
      </c>
      <c r="AD8" t="n">
        <v>300512.9977761601</v>
      </c>
      <c r="AE8" t="n">
        <v>427608.4859949771</v>
      </c>
      <c r="AF8" t="n">
        <v>6.067118792680697e-06</v>
      </c>
      <c r="AG8" t="n">
        <v>1.231666666666667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3.4268</v>
      </c>
      <c r="E9" t="n">
        <v>29.18</v>
      </c>
      <c r="F9" t="n">
        <v>25.83</v>
      </c>
      <c r="G9" t="n">
        <v>26.27</v>
      </c>
      <c r="H9" t="n">
        <v>0.44</v>
      </c>
      <c r="I9" t="n">
        <v>59</v>
      </c>
      <c r="J9" t="n">
        <v>109.64</v>
      </c>
      <c r="K9" t="n">
        <v>41.65</v>
      </c>
      <c r="L9" t="n">
        <v>2.75</v>
      </c>
      <c r="M9" t="n">
        <v>57</v>
      </c>
      <c r="N9" t="n">
        <v>15.24</v>
      </c>
      <c r="O9" t="n">
        <v>13755.95</v>
      </c>
      <c r="P9" t="n">
        <v>220.85</v>
      </c>
      <c r="Q9" t="n">
        <v>1397.31</v>
      </c>
      <c r="R9" t="n">
        <v>126.71</v>
      </c>
      <c r="S9" t="n">
        <v>66.97</v>
      </c>
      <c r="T9" t="n">
        <v>27060.28</v>
      </c>
      <c r="U9" t="n">
        <v>0.53</v>
      </c>
      <c r="V9" t="n">
        <v>0.8100000000000001</v>
      </c>
      <c r="W9" t="n">
        <v>5.39</v>
      </c>
      <c r="X9" t="n">
        <v>1.67</v>
      </c>
      <c r="Y9" t="n">
        <v>1</v>
      </c>
      <c r="Z9" t="n">
        <v>10</v>
      </c>
      <c r="AA9" t="n">
        <v>291.7104123435046</v>
      </c>
      <c r="AB9" t="n">
        <v>415.0830369876005</v>
      </c>
      <c r="AC9" t="n">
        <v>376.2004267934299</v>
      </c>
      <c r="AD9" t="n">
        <v>291710.4123435046</v>
      </c>
      <c r="AE9" t="n">
        <v>415083.0369876004</v>
      </c>
      <c r="AF9" t="n">
        <v>6.146033664052919e-06</v>
      </c>
      <c r="AG9" t="n">
        <v>1.215833333333333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3.465</v>
      </c>
      <c r="E10" t="n">
        <v>28.86</v>
      </c>
      <c r="F10" t="n">
        <v>25.65</v>
      </c>
      <c r="G10" t="n">
        <v>29.03</v>
      </c>
      <c r="H10" t="n">
        <v>0.48</v>
      </c>
      <c r="I10" t="n">
        <v>53</v>
      </c>
      <c r="J10" t="n">
        <v>109.96</v>
      </c>
      <c r="K10" t="n">
        <v>41.65</v>
      </c>
      <c r="L10" t="n">
        <v>3</v>
      </c>
      <c r="M10" t="n">
        <v>51</v>
      </c>
      <c r="N10" t="n">
        <v>15.31</v>
      </c>
      <c r="O10" t="n">
        <v>13795.21</v>
      </c>
      <c r="P10" t="n">
        <v>216.45</v>
      </c>
      <c r="Q10" t="n">
        <v>1397.26</v>
      </c>
      <c r="R10" t="n">
        <v>120.84</v>
      </c>
      <c r="S10" t="n">
        <v>66.97</v>
      </c>
      <c r="T10" t="n">
        <v>24157.75</v>
      </c>
      <c r="U10" t="n">
        <v>0.55</v>
      </c>
      <c r="V10" t="n">
        <v>0.82</v>
      </c>
      <c r="W10" t="n">
        <v>5.38</v>
      </c>
      <c r="X10" t="n">
        <v>1.48</v>
      </c>
      <c r="Y10" t="n">
        <v>1</v>
      </c>
      <c r="Z10" t="n">
        <v>10</v>
      </c>
      <c r="AA10" t="n">
        <v>284.385237814908</v>
      </c>
      <c r="AB10" t="n">
        <v>404.6598379479528</v>
      </c>
      <c r="AC10" t="n">
        <v>366.7536135588397</v>
      </c>
      <c r="AD10" t="n">
        <v>284385.237814908</v>
      </c>
      <c r="AE10" t="n">
        <v>404659.8379479529</v>
      </c>
      <c r="AF10" t="n">
        <v>6.214546120562437e-06</v>
      </c>
      <c r="AG10" t="n">
        <v>1.2025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3.4957</v>
      </c>
      <c r="E11" t="n">
        <v>28.61</v>
      </c>
      <c r="F11" t="n">
        <v>25.5</v>
      </c>
      <c r="G11" t="n">
        <v>31.88</v>
      </c>
      <c r="H11" t="n">
        <v>0.52</v>
      </c>
      <c r="I11" t="n">
        <v>48</v>
      </c>
      <c r="J11" t="n">
        <v>110.27</v>
      </c>
      <c r="K11" t="n">
        <v>41.65</v>
      </c>
      <c r="L11" t="n">
        <v>3.25</v>
      </c>
      <c r="M11" t="n">
        <v>46</v>
      </c>
      <c r="N11" t="n">
        <v>15.37</v>
      </c>
      <c r="O11" t="n">
        <v>13834.5</v>
      </c>
      <c r="P11" t="n">
        <v>212.5</v>
      </c>
      <c r="Q11" t="n">
        <v>1397.3</v>
      </c>
      <c r="R11" t="n">
        <v>116.34</v>
      </c>
      <c r="S11" t="n">
        <v>66.97</v>
      </c>
      <c r="T11" t="n">
        <v>21932.03</v>
      </c>
      <c r="U11" t="n">
        <v>0.58</v>
      </c>
      <c r="V11" t="n">
        <v>0.83</v>
      </c>
      <c r="W11" t="n">
        <v>5.37</v>
      </c>
      <c r="X11" t="n">
        <v>1.34</v>
      </c>
      <c r="Y11" t="n">
        <v>1</v>
      </c>
      <c r="Z11" t="n">
        <v>10</v>
      </c>
      <c r="AA11" t="n">
        <v>278.277370619845</v>
      </c>
      <c r="AB11" t="n">
        <v>395.9687801126286</v>
      </c>
      <c r="AC11" t="n">
        <v>358.8766844251805</v>
      </c>
      <c r="AD11" t="n">
        <v>278277.370619845</v>
      </c>
      <c r="AE11" t="n">
        <v>395968.7801126286</v>
      </c>
      <c r="AF11" t="n">
        <v>6.2696071785426e-06</v>
      </c>
      <c r="AG11" t="n">
        <v>1.192083333333333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3.5198</v>
      </c>
      <c r="E12" t="n">
        <v>28.41</v>
      </c>
      <c r="F12" t="n">
        <v>25.4</v>
      </c>
      <c r="G12" t="n">
        <v>34.63</v>
      </c>
      <c r="H12" t="n">
        <v>0.5600000000000001</v>
      </c>
      <c r="I12" t="n">
        <v>44</v>
      </c>
      <c r="J12" t="n">
        <v>110.59</v>
      </c>
      <c r="K12" t="n">
        <v>41.65</v>
      </c>
      <c r="L12" t="n">
        <v>3.5</v>
      </c>
      <c r="M12" t="n">
        <v>42</v>
      </c>
      <c r="N12" t="n">
        <v>15.44</v>
      </c>
      <c r="O12" t="n">
        <v>13873.81</v>
      </c>
      <c r="P12" t="n">
        <v>208.16</v>
      </c>
      <c r="Q12" t="n">
        <v>1397.32</v>
      </c>
      <c r="R12" t="n">
        <v>112.87</v>
      </c>
      <c r="S12" t="n">
        <v>66.97</v>
      </c>
      <c r="T12" t="n">
        <v>20217.76</v>
      </c>
      <c r="U12" t="n">
        <v>0.59</v>
      </c>
      <c r="V12" t="n">
        <v>0.83</v>
      </c>
      <c r="W12" t="n">
        <v>5.36</v>
      </c>
      <c r="X12" t="n">
        <v>1.23</v>
      </c>
      <c r="Y12" t="n">
        <v>1</v>
      </c>
      <c r="Z12" t="n">
        <v>10</v>
      </c>
      <c r="AA12" t="n">
        <v>272.6851748923572</v>
      </c>
      <c r="AB12" t="n">
        <v>388.0114858654103</v>
      </c>
      <c r="AC12" t="n">
        <v>351.664784093985</v>
      </c>
      <c r="AD12" t="n">
        <v>272685.1748923572</v>
      </c>
      <c r="AE12" t="n">
        <v>388011.4858654103</v>
      </c>
      <c r="AF12" t="n">
        <v>6.312831005816932e-06</v>
      </c>
      <c r="AG12" t="n">
        <v>1.18375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3.5423</v>
      </c>
      <c r="E13" t="n">
        <v>28.23</v>
      </c>
      <c r="F13" t="n">
        <v>25.31</v>
      </c>
      <c r="G13" t="n">
        <v>37.96</v>
      </c>
      <c r="H13" t="n">
        <v>0.6</v>
      </c>
      <c r="I13" t="n">
        <v>40</v>
      </c>
      <c r="J13" t="n">
        <v>110.91</v>
      </c>
      <c r="K13" t="n">
        <v>41.65</v>
      </c>
      <c r="L13" t="n">
        <v>3.75</v>
      </c>
      <c r="M13" t="n">
        <v>38</v>
      </c>
      <c r="N13" t="n">
        <v>15.51</v>
      </c>
      <c r="O13" t="n">
        <v>13913.15</v>
      </c>
      <c r="P13" t="n">
        <v>203.78</v>
      </c>
      <c r="Q13" t="n">
        <v>1397.27</v>
      </c>
      <c r="R13" t="n">
        <v>109.49</v>
      </c>
      <c r="S13" t="n">
        <v>66.97</v>
      </c>
      <c r="T13" t="n">
        <v>18548.86</v>
      </c>
      <c r="U13" t="n">
        <v>0.61</v>
      </c>
      <c r="V13" t="n">
        <v>0.83</v>
      </c>
      <c r="W13" t="n">
        <v>5.37</v>
      </c>
      <c r="X13" t="n">
        <v>1.14</v>
      </c>
      <c r="Y13" t="n">
        <v>1</v>
      </c>
      <c r="Z13" t="n">
        <v>10</v>
      </c>
      <c r="AA13" t="n">
        <v>267.3006313795791</v>
      </c>
      <c r="AB13" t="n">
        <v>380.3496658565861</v>
      </c>
      <c r="AC13" t="n">
        <v>344.7206796606829</v>
      </c>
      <c r="AD13" t="n">
        <v>267300.6313795791</v>
      </c>
      <c r="AE13" t="n">
        <v>380349.6658565861</v>
      </c>
      <c r="AF13" t="n">
        <v>6.353185201405e-06</v>
      </c>
      <c r="AG13" t="n">
        <v>1.17625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3.562</v>
      </c>
      <c r="E14" t="n">
        <v>28.07</v>
      </c>
      <c r="F14" t="n">
        <v>25.22</v>
      </c>
      <c r="G14" t="n">
        <v>40.89</v>
      </c>
      <c r="H14" t="n">
        <v>0.63</v>
      </c>
      <c r="I14" t="n">
        <v>37</v>
      </c>
      <c r="J14" t="n">
        <v>111.23</v>
      </c>
      <c r="K14" t="n">
        <v>41.65</v>
      </c>
      <c r="L14" t="n">
        <v>4</v>
      </c>
      <c r="M14" t="n">
        <v>35</v>
      </c>
      <c r="N14" t="n">
        <v>15.58</v>
      </c>
      <c r="O14" t="n">
        <v>13952.52</v>
      </c>
      <c r="P14" t="n">
        <v>200.15</v>
      </c>
      <c r="Q14" t="n">
        <v>1397.23</v>
      </c>
      <c r="R14" t="n">
        <v>106.54</v>
      </c>
      <c r="S14" t="n">
        <v>66.97</v>
      </c>
      <c r="T14" t="n">
        <v>17087.11</v>
      </c>
      <c r="U14" t="n">
        <v>0.63</v>
      </c>
      <c r="V14" t="n">
        <v>0.83</v>
      </c>
      <c r="W14" t="n">
        <v>5.36</v>
      </c>
      <c r="X14" t="n">
        <v>1.05</v>
      </c>
      <c r="Y14" t="n">
        <v>1</v>
      </c>
      <c r="Z14" t="n">
        <v>10</v>
      </c>
      <c r="AA14" t="n">
        <v>262.7496089202035</v>
      </c>
      <c r="AB14" t="n">
        <v>373.8738866457574</v>
      </c>
      <c r="AC14" t="n">
        <v>338.8515144916745</v>
      </c>
      <c r="AD14" t="n">
        <v>262749.6089202035</v>
      </c>
      <c r="AE14" t="n">
        <v>373873.8866457574</v>
      </c>
      <c r="AF14" t="n">
        <v>6.388517541542107e-06</v>
      </c>
      <c r="AG14" t="n">
        <v>1.169583333333333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3.583</v>
      </c>
      <c r="E15" t="n">
        <v>27.91</v>
      </c>
      <c r="F15" t="n">
        <v>25.12</v>
      </c>
      <c r="G15" t="n">
        <v>44.33</v>
      </c>
      <c r="H15" t="n">
        <v>0.67</v>
      </c>
      <c r="I15" t="n">
        <v>34</v>
      </c>
      <c r="J15" t="n">
        <v>111.55</v>
      </c>
      <c r="K15" t="n">
        <v>41.65</v>
      </c>
      <c r="L15" t="n">
        <v>4.25</v>
      </c>
      <c r="M15" t="n">
        <v>31</v>
      </c>
      <c r="N15" t="n">
        <v>15.65</v>
      </c>
      <c r="O15" t="n">
        <v>13991.91</v>
      </c>
      <c r="P15" t="n">
        <v>195.44</v>
      </c>
      <c r="Q15" t="n">
        <v>1397.28</v>
      </c>
      <c r="R15" t="n">
        <v>103.62</v>
      </c>
      <c r="S15" t="n">
        <v>66.97</v>
      </c>
      <c r="T15" t="n">
        <v>15643.44</v>
      </c>
      <c r="U15" t="n">
        <v>0.65</v>
      </c>
      <c r="V15" t="n">
        <v>0.84</v>
      </c>
      <c r="W15" t="n">
        <v>5.35</v>
      </c>
      <c r="X15" t="n">
        <v>0.95</v>
      </c>
      <c r="Y15" t="n">
        <v>1</v>
      </c>
      <c r="Z15" t="n">
        <v>10</v>
      </c>
      <c r="AA15" t="n">
        <v>257.3143939399371</v>
      </c>
      <c r="AB15" t="n">
        <v>366.1399647656128</v>
      </c>
      <c r="AC15" t="n">
        <v>331.842062278901</v>
      </c>
      <c r="AD15" t="n">
        <v>257314.3939399371</v>
      </c>
      <c r="AE15" t="n">
        <v>366139.9647656128</v>
      </c>
      <c r="AF15" t="n">
        <v>6.426181457424304e-06</v>
      </c>
      <c r="AG15" t="n">
        <v>1.162916666666667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3.5959</v>
      </c>
      <c r="E16" t="n">
        <v>27.81</v>
      </c>
      <c r="F16" t="n">
        <v>25.06</v>
      </c>
      <c r="G16" t="n">
        <v>46.99</v>
      </c>
      <c r="H16" t="n">
        <v>0.71</v>
      </c>
      <c r="I16" t="n">
        <v>32</v>
      </c>
      <c r="J16" t="n">
        <v>111.87</v>
      </c>
      <c r="K16" t="n">
        <v>41.65</v>
      </c>
      <c r="L16" t="n">
        <v>4.5</v>
      </c>
      <c r="M16" t="n">
        <v>26</v>
      </c>
      <c r="N16" t="n">
        <v>15.72</v>
      </c>
      <c r="O16" t="n">
        <v>14031.33</v>
      </c>
      <c r="P16" t="n">
        <v>192.61</v>
      </c>
      <c r="Q16" t="n">
        <v>1397.2</v>
      </c>
      <c r="R16" t="n">
        <v>101.53</v>
      </c>
      <c r="S16" t="n">
        <v>66.97</v>
      </c>
      <c r="T16" t="n">
        <v>14605.19</v>
      </c>
      <c r="U16" t="n">
        <v>0.66</v>
      </c>
      <c r="V16" t="n">
        <v>0.84</v>
      </c>
      <c r="W16" t="n">
        <v>5.35</v>
      </c>
      <c r="X16" t="n">
        <v>0.9</v>
      </c>
      <c r="Y16" t="n">
        <v>1</v>
      </c>
      <c r="Z16" t="n">
        <v>10</v>
      </c>
      <c r="AA16" t="n">
        <v>254.0586188031274</v>
      </c>
      <c r="AB16" t="n">
        <v>361.5072297847843</v>
      </c>
      <c r="AC16" t="n">
        <v>327.6432954739337</v>
      </c>
      <c r="AD16" t="n">
        <v>254058.6188031274</v>
      </c>
      <c r="AE16" t="n">
        <v>361507.2297847843</v>
      </c>
      <c r="AF16" t="n">
        <v>6.449317862894796e-06</v>
      </c>
      <c r="AG16" t="n">
        <v>1.15875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3.607</v>
      </c>
      <c r="E17" t="n">
        <v>27.72</v>
      </c>
      <c r="F17" t="n">
        <v>25.02</v>
      </c>
      <c r="G17" t="n">
        <v>50.04</v>
      </c>
      <c r="H17" t="n">
        <v>0.75</v>
      </c>
      <c r="I17" t="n">
        <v>30</v>
      </c>
      <c r="J17" t="n">
        <v>112.19</v>
      </c>
      <c r="K17" t="n">
        <v>41.65</v>
      </c>
      <c r="L17" t="n">
        <v>4.75</v>
      </c>
      <c r="M17" t="n">
        <v>16</v>
      </c>
      <c r="N17" t="n">
        <v>15.79</v>
      </c>
      <c r="O17" t="n">
        <v>14070.77</v>
      </c>
      <c r="P17" t="n">
        <v>189.08</v>
      </c>
      <c r="Q17" t="n">
        <v>1397.44</v>
      </c>
      <c r="R17" t="n">
        <v>99.8</v>
      </c>
      <c r="S17" t="n">
        <v>66.97</v>
      </c>
      <c r="T17" t="n">
        <v>13750.17</v>
      </c>
      <c r="U17" t="n">
        <v>0.67</v>
      </c>
      <c r="V17" t="n">
        <v>0.84</v>
      </c>
      <c r="W17" t="n">
        <v>5.36</v>
      </c>
      <c r="X17" t="n">
        <v>0.85</v>
      </c>
      <c r="Y17" t="n">
        <v>1</v>
      </c>
      <c r="Z17" t="n">
        <v>10</v>
      </c>
      <c r="AA17" t="n">
        <v>250.5085789975574</v>
      </c>
      <c r="AB17" t="n">
        <v>356.4557772429132</v>
      </c>
      <c r="AC17" t="n">
        <v>323.0650341795907</v>
      </c>
      <c r="AD17" t="n">
        <v>250508.5789975574</v>
      </c>
      <c r="AE17" t="n">
        <v>356455.7772429132</v>
      </c>
      <c r="AF17" t="n">
        <v>6.469225932718244e-06</v>
      </c>
      <c r="AG17" t="n">
        <v>1.155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3.6053</v>
      </c>
      <c r="E18" t="n">
        <v>27.74</v>
      </c>
      <c r="F18" t="n">
        <v>25.03</v>
      </c>
      <c r="G18" t="n">
        <v>50.07</v>
      </c>
      <c r="H18" t="n">
        <v>0.78</v>
      </c>
      <c r="I18" t="n">
        <v>30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188.25</v>
      </c>
      <c r="Q18" t="n">
        <v>1397.34</v>
      </c>
      <c r="R18" t="n">
        <v>99.70999999999999</v>
      </c>
      <c r="S18" t="n">
        <v>66.97</v>
      </c>
      <c r="T18" t="n">
        <v>13705.66</v>
      </c>
      <c r="U18" t="n">
        <v>0.67</v>
      </c>
      <c r="V18" t="n">
        <v>0.84</v>
      </c>
      <c r="W18" t="n">
        <v>5.38</v>
      </c>
      <c r="X18" t="n">
        <v>0.87</v>
      </c>
      <c r="Y18" t="n">
        <v>1</v>
      </c>
      <c r="Z18" t="n">
        <v>10</v>
      </c>
      <c r="AA18" t="n">
        <v>250.0531200300316</v>
      </c>
      <c r="AB18" t="n">
        <v>355.8076917325433</v>
      </c>
      <c r="AC18" t="n">
        <v>322.4776576214708</v>
      </c>
      <c r="AD18" t="n">
        <v>250053.1200300316</v>
      </c>
      <c r="AE18" t="n">
        <v>355807.6917325433</v>
      </c>
      <c r="AF18" t="n">
        <v>6.46617694905159e-06</v>
      </c>
      <c r="AG18" t="n">
        <v>1.155833333333333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3.6144</v>
      </c>
      <c r="E19" t="n">
        <v>27.67</v>
      </c>
      <c r="F19" t="n">
        <v>24.99</v>
      </c>
      <c r="G19" t="n">
        <v>51.7</v>
      </c>
      <c r="H19" t="n">
        <v>0.82</v>
      </c>
      <c r="I19" t="n">
        <v>29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187.65</v>
      </c>
      <c r="Q19" t="n">
        <v>1397.3</v>
      </c>
      <c r="R19" t="n">
        <v>98.15000000000001</v>
      </c>
      <c r="S19" t="n">
        <v>66.97</v>
      </c>
      <c r="T19" t="n">
        <v>12934</v>
      </c>
      <c r="U19" t="n">
        <v>0.68</v>
      </c>
      <c r="V19" t="n">
        <v>0.84</v>
      </c>
      <c r="W19" t="n">
        <v>5.37</v>
      </c>
      <c r="X19" t="n">
        <v>0.82</v>
      </c>
      <c r="Y19" t="n">
        <v>1</v>
      </c>
      <c r="Z19" t="n">
        <v>10</v>
      </c>
      <c r="AA19" t="n">
        <v>248.8273335923182</v>
      </c>
      <c r="AB19" t="n">
        <v>354.0634853698814</v>
      </c>
      <c r="AC19" t="n">
        <v>320.8968385573834</v>
      </c>
      <c r="AD19" t="n">
        <v>248827.3335923182</v>
      </c>
      <c r="AE19" t="n">
        <v>354063.4853698814</v>
      </c>
      <c r="AF19" t="n">
        <v>6.482497979267207e-06</v>
      </c>
      <c r="AG19" t="n">
        <v>1.152916666666667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3.6138</v>
      </c>
      <c r="E20" t="n">
        <v>27.67</v>
      </c>
      <c r="F20" t="n">
        <v>24.99</v>
      </c>
      <c r="G20" t="n">
        <v>51.71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188.22</v>
      </c>
      <c r="Q20" t="n">
        <v>1397.33</v>
      </c>
      <c r="R20" t="n">
        <v>98.15000000000001</v>
      </c>
      <c r="S20" t="n">
        <v>66.97</v>
      </c>
      <c r="T20" t="n">
        <v>12931.97</v>
      </c>
      <c r="U20" t="n">
        <v>0.68</v>
      </c>
      <c r="V20" t="n">
        <v>0.84</v>
      </c>
      <c r="W20" t="n">
        <v>5.38</v>
      </c>
      <c r="X20" t="n">
        <v>0.82</v>
      </c>
      <c r="Y20" t="n">
        <v>1</v>
      </c>
      <c r="Z20" t="n">
        <v>10</v>
      </c>
      <c r="AA20" t="n">
        <v>249.2878449935175</v>
      </c>
      <c r="AB20" t="n">
        <v>354.7187601317302</v>
      </c>
      <c r="AC20" t="n">
        <v>321.49073091893</v>
      </c>
      <c r="AD20" t="n">
        <v>249287.8449935175</v>
      </c>
      <c r="AE20" t="n">
        <v>354718.7601317302</v>
      </c>
      <c r="AF20" t="n">
        <v>6.481421867384859e-06</v>
      </c>
      <c r="AG20" t="n">
        <v>1.152916666666667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1.4729</v>
      </c>
      <c r="E2" t="n">
        <v>67.89</v>
      </c>
      <c r="F2" t="n">
        <v>39.2</v>
      </c>
      <c r="G2" t="n">
        <v>4.76</v>
      </c>
      <c r="H2" t="n">
        <v>0.06</v>
      </c>
      <c r="I2" t="n">
        <v>494</v>
      </c>
      <c r="J2" t="n">
        <v>274.09</v>
      </c>
      <c r="K2" t="n">
        <v>60.56</v>
      </c>
      <c r="L2" t="n">
        <v>1</v>
      </c>
      <c r="M2" t="n">
        <v>492</v>
      </c>
      <c r="N2" t="n">
        <v>72.53</v>
      </c>
      <c r="O2" t="n">
        <v>34038.11</v>
      </c>
      <c r="P2" t="n">
        <v>679.83</v>
      </c>
      <c r="Q2" t="n">
        <v>1398.21</v>
      </c>
      <c r="R2" t="n">
        <v>563.79</v>
      </c>
      <c r="S2" t="n">
        <v>66.97</v>
      </c>
      <c r="T2" t="n">
        <v>243428.14</v>
      </c>
      <c r="U2" t="n">
        <v>0.12</v>
      </c>
      <c r="V2" t="n">
        <v>0.54</v>
      </c>
      <c r="W2" t="n">
        <v>6.12</v>
      </c>
      <c r="X2" t="n">
        <v>15.01</v>
      </c>
      <c r="Y2" t="n">
        <v>1</v>
      </c>
      <c r="Z2" t="n">
        <v>10</v>
      </c>
      <c r="AA2" t="n">
        <v>1832.323294906158</v>
      </c>
      <c r="AB2" t="n">
        <v>2607.26489631571</v>
      </c>
      <c r="AC2" t="n">
        <v>2363.031199433457</v>
      </c>
      <c r="AD2" t="n">
        <v>1832323.294906158</v>
      </c>
      <c r="AE2" t="n">
        <v>2607264.89631571</v>
      </c>
      <c r="AF2" t="n">
        <v>1.743854286383627e-06</v>
      </c>
      <c r="AG2" t="n">
        <v>2.82875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</v>
      </c>
      <c r="E3" t="n">
        <v>55.56</v>
      </c>
      <c r="F3" t="n">
        <v>34.53</v>
      </c>
      <c r="G3" t="n">
        <v>5.97</v>
      </c>
      <c r="H3" t="n">
        <v>0.08</v>
      </c>
      <c r="I3" t="n">
        <v>347</v>
      </c>
      <c r="J3" t="n">
        <v>274.57</v>
      </c>
      <c r="K3" t="n">
        <v>60.56</v>
      </c>
      <c r="L3" t="n">
        <v>1.25</v>
      </c>
      <c r="M3" t="n">
        <v>345</v>
      </c>
      <c r="N3" t="n">
        <v>72.76000000000001</v>
      </c>
      <c r="O3" t="n">
        <v>34097.72</v>
      </c>
      <c r="P3" t="n">
        <v>598.15</v>
      </c>
      <c r="Q3" t="n">
        <v>1398.4</v>
      </c>
      <c r="R3" t="n">
        <v>410.19</v>
      </c>
      <c r="S3" t="n">
        <v>66.97</v>
      </c>
      <c r="T3" t="n">
        <v>167359.58</v>
      </c>
      <c r="U3" t="n">
        <v>0.16</v>
      </c>
      <c r="V3" t="n">
        <v>0.61</v>
      </c>
      <c r="W3" t="n">
        <v>5.88</v>
      </c>
      <c r="X3" t="n">
        <v>10.35</v>
      </c>
      <c r="Y3" t="n">
        <v>1</v>
      </c>
      <c r="Z3" t="n">
        <v>10</v>
      </c>
      <c r="AA3" t="n">
        <v>1322.921828434781</v>
      </c>
      <c r="AB3" t="n">
        <v>1882.423070992201</v>
      </c>
      <c r="AC3" t="n">
        <v>1706.088419927579</v>
      </c>
      <c r="AD3" t="n">
        <v>1322921.828434781</v>
      </c>
      <c r="AE3" t="n">
        <v>1882423.070992202</v>
      </c>
      <c r="AF3" t="n">
        <v>2.131127514081423e-06</v>
      </c>
      <c r="AG3" t="n">
        <v>2.315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2.0428</v>
      </c>
      <c r="E4" t="n">
        <v>48.95</v>
      </c>
      <c r="F4" t="n">
        <v>32.06</v>
      </c>
      <c r="G4" t="n">
        <v>7.18</v>
      </c>
      <c r="H4" t="n">
        <v>0.1</v>
      </c>
      <c r="I4" t="n">
        <v>268</v>
      </c>
      <c r="J4" t="n">
        <v>275.05</v>
      </c>
      <c r="K4" t="n">
        <v>60.56</v>
      </c>
      <c r="L4" t="n">
        <v>1.5</v>
      </c>
      <c r="M4" t="n">
        <v>266</v>
      </c>
      <c r="N4" t="n">
        <v>73</v>
      </c>
      <c r="O4" t="n">
        <v>34157.42</v>
      </c>
      <c r="P4" t="n">
        <v>554.4</v>
      </c>
      <c r="Q4" t="n">
        <v>1397.86</v>
      </c>
      <c r="R4" t="n">
        <v>329.95</v>
      </c>
      <c r="S4" t="n">
        <v>66.97</v>
      </c>
      <c r="T4" t="n">
        <v>127636.23</v>
      </c>
      <c r="U4" t="n">
        <v>0.2</v>
      </c>
      <c r="V4" t="n">
        <v>0.66</v>
      </c>
      <c r="W4" t="n">
        <v>5.73</v>
      </c>
      <c r="X4" t="n">
        <v>7.88</v>
      </c>
      <c r="Y4" t="n">
        <v>1</v>
      </c>
      <c r="Z4" t="n">
        <v>10</v>
      </c>
      <c r="AA4" t="n">
        <v>1082.833953396007</v>
      </c>
      <c r="AB4" t="n">
        <v>1540.795209599058</v>
      </c>
      <c r="AC4" t="n">
        <v>1396.462307057928</v>
      </c>
      <c r="AD4" t="n">
        <v>1082833.953396007</v>
      </c>
      <c r="AE4" t="n">
        <v>1540795.209599058</v>
      </c>
      <c r="AF4" t="n">
        <v>2.418592936536407e-06</v>
      </c>
      <c r="AG4" t="n">
        <v>2.039583333333333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2.2309</v>
      </c>
      <c r="E5" t="n">
        <v>44.82</v>
      </c>
      <c r="F5" t="n">
        <v>30.54</v>
      </c>
      <c r="G5" t="n">
        <v>8.41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527.26</v>
      </c>
      <c r="Q5" t="n">
        <v>1397.65</v>
      </c>
      <c r="R5" t="n">
        <v>280.81</v>
      </c>
      <c r="S5" t="n">
        <v>66.97</v>
      </c>
      <c r="T5" t="n">
        <v>103315.78</v>
      </c>
      <c r="U5" t="n">
        <v>0.24</v>
      </c>
      <c r="V5" t="n">
        <v>0.6899999999999999</v>
      </c>
      <c r="W5" t="n">
        <v>5.64</v>
      </c>
      <c r="X5" t="n">
        <v>6.37</v>
      </c>
      <c r="Y5" t="n">
        <v>1</v>
      </c>
      <c r="Z5" t="n">
        <v>10</v>
      </c>
      <c r="AA5" t="n">
        <v>944.5030937488054</v>
      </c>
      <c r="AB5" t="n">
        <v>1343.960297638942</v>
      </c>
      <c r="AC5" t="n">
        <v>1218.065766393129</v>
      </c>
      <c r="AD5" t="n">
        <v>944503.0937488055</v>
      </c>
      <c r="AE5" t="n">
        <v>1343960.297638942</v>
      </c>
      <c r="AF5" t="n">
        <v>2.641295761757916e-06</v>
      </c>
      <c r="AG5" t="n">
        <v>1.8675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2.374</v>
      </c>
      <c r="E6" t="n">
        <v>42.12</v>
      </c>
      <c r="F6" t="n">
        <v>29.56</v>
      </c>
      <c r="G6" t="n">
        <v>9.59</v>
      </c>
      <c r="H6" t="n">
        <v>0.13</v>
      </c>
      <c r="I6" t="n">
        <v>185</v>
      </c>
      <c r="J6" t="n">
        <v>276.02</v>
      </c>
      <c r="K6" t="n">
        <v>60.56</v>
      </c>
      <c r="L6" t="n">
        <v>2</v>
      </c>
      <c r="M6" t="n">
        <v>183</v>
      </c>
      <c r="N6" t="n">
        <v>73.47</v>
      </c>
      <c r="O6" t="n">
        <v>34277.1</v>
      </c>
      <c r="P6" t="n">
        <v>509.58</v>
      </c>
      <c r="Q6" t="n">
        <v>1397.41</v>
      </c>
      <c r="R6" t="n">
        <v>248.42</v>
      </c>
      <c r="S6" t="n">
        <v>66.97</v>
      </c>
      <c r="T6" t="n">
        <v>87288.17999999999</v>
      </c>
      <c r="U6" t="n">
        <v>0.27</v>
      </c>
      <c r="V6" t="n">
        <v>0.71</v>
      </c>
      <c r="W6" t="n">
        <v>5.6</v>
      </c>
      <c r="X6" t="n">
        <v>5.39</v>
      </c>
      <c r="Y6" t="n">
        <v>1</v>
      </c>
      <c r="Z6" t="n">
        <v>10</v>
      </c>
      <c r="AA6" t="n">
        <v>858.9475277361458</v>
      </c>
      <c r="AB6" t="n">
        <v>1222.220851019805</v>
      </c>
      <c r="AC6" t="n">
        <v>1107.730176415565</v>
      </c>
      <c r="AD6" t="n">
        <v>858947.5277361459</v>
      </c>
      <c r="AE6" t="n">
        <v>1222220.851019806</v>
      </c>
      <c r="AF6" t="n">
        <v>2.810720399127388e-06</v>
      </c>
      <c r="AG6" t="n">
        <v>1.755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2.4955</v>
      </c>
      <c r="E7" t="n">
        <v>40.07</v>
      </c>
      <c r="F7" t="n">
        <v>28.82</v>
      </c>
      <c r="G7" t="n">
        <v>10.81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495.87</v>
      </c>
      <c r="Q7" t="n">
        <v>1397.79</v>
      </c>
      <c r="R7" t="n">
        <v>223.09</v>
      </c>
      <c r="S7" t="n">
        <v>66.97</v>
      </c>
      <c r="T7" t="n">
        <v>74744.82000000001</v>
      </c>
      <c r="U7" t="n">
        <v>0.3</v>
      </c>
      <c r="V7" t="n">
        <v>0.73</v>
      </c>
      <c r="W7" t="n">
        <v>5.58</v>
      </c>
      <c r="X7" t="n">
        <v>4.64</v>
      </c>
      <c r="Y7" t="n">
        <v>1</v>
      </c>
      <c r="Z7" t="n">
        <v>10</v>
      </c>
      <c r="AA7" t="n">
        <v>796.1888402849665</v>
      </c>
      <c r="AB7" t="n">
        <v>1132.919730859845</v>
      </c>
      <c r="AC7" t="n">
        <v>1026.794275586872</v>
      </c>
      <c r="AD7" t="n">
        <v>796188.8402849665</v>
      </c>
      <c r="AE7" t="n">
        <v>1132919.730859845</v>
      </c>
      <c r="AF7" t="n">
        <v>2.954571506327884e-06</v>
      </c>
      <c r="AG7" t="n">
        <v>1.669583333333333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2.5979</v>
      </c>
      <c r="E8" t="n">
        <v>38.49</v>
      </c>
      <c r="F8" t="n">
        <v>28.23</v>
      </c>
      <c r="G8" t="n">
        <v>12.01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484.99</v>
      </c>
      <c r="Q8" t="n">
        <v>1397.47</v>
      </c>
      <c r="R8" t="n">
        <v>204.89</v>
      </c>
      <c r="S8" t="n">
        <v>66.97</v>
      </c>
      <c r="T8" t="n">
        <v>65740.97</v>
      </c>
      <c r="U8" t="n">
        <v>0.33</v>
      </c>
      <c r="V8" t="n">
        <v>0.75</v>
      </c>
      <c r="W8" t="n">
        <v>5.52</v>
      </c>
      <c r="X8" t="n">
        <v>4.06</v>
      </c>
      <c r="Y8" t="n">
        <v>1</v>
      </c>
      <c r="Z8" t="n">
        <v>10</v>
      </c>
      <c r="AA8" t="n">
        <v>748.8245572355244</v>
      </c>
      <c r="AB8" t="n">
        <v>1065.52374627717</v>
      </c>
      <c r="AC8" t="n">
        <v>965.7115622383185</v>
      </c>
      <c r="AD8" t="n">
        <v>748824.5572355244</v>
      </c>
      <c r="AE8" t="n">
        <v>1065523.74627717</v>
      </c>
      <c r="AF8" t="n">
        <v>3.075808982684517e-06</v>
      </c>
      <c r="AG8" t="n">
        <v>1.60375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2.6827</v>
      </c>
      <c r="E9" t="n">
        <v>37.28</v>
      </c>
      <c r="F9" t="n">
        <v>27.79</v>
      </c>
      <c r="G9" t="n">
        <v>13.24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476.91</v>
      </c>
      <c r="Q9" t="n">
        <v>1397.45</v>
      </c>
      <c r="R9" t="n">
        <v>190.58</v>
      </c>
      <c r="S9" t="n">
        <v>66.97</v>
      </c>
      <c r="T9" t="n">
        <v>58663.79</v>
      </c>
      <c r="U9" t="n">
        <v>0.35</v>
      </c>
      <c r="V9" t="n">
        <v>0.76</v>
      </c>
      <c r="W9" t="n">
        <v>5.51</v>
      </c>
      <c r="X9" t="n">
        <v>3.62</v>
      </c>
      <c r="Y9" t="n">
        <v>1</v>
      </c>
      <c r="Z9" t="n">
        <v>10</v>
      </c>
      <c r="AA9" t="n">
        <v>713.6539553573866</v>
      </c>
      <c r="AB9" t="n">
        <v>1015.478497213271</v>
      </c>
      <c r="AC9" t="n">
        <v>920.3542665187612</v>
      </c>
      <c r="AD9" t="n">
        <v>713653.9553573866</v>
      </c>
      <c r="AE9" t="n">
        <v>1015478.497213271</v>
      </c>
      <c r="AF9" t="n">
        <v>3.176208767792352e-06</v>
      </c>
      <c r="AG9" t="n">
        <v>1.553333333333333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2.7556</v>
      </c>
      <c r="E10" t="n">
        <v>36.29</v>
      </c>
      <c r="F10" t="n">
        <v>27.43</v>
      </c>
      <c r="G10" t="n">
        <v>14.44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469.67</v>
      </c>
      <c r="Q10" t="n">
        <v>1397.42</v>
      </c>
      <c r="R10" t="n">
        <v>179.11</v>
      </c>
      <c r="S10" t="n">
        <v>66.97</v>
      </c>
      <c r="T10" t="n">
        <v>52985.01</v>
      </c>
      <c r="U10" t="n">
        <v>0.37</v>
      </c>
      <c r="V10" t="n">
        <v>0.77</v>
      </c>
      <c r="W10" t="n">
        <v>5.48</v>
      </c>
      <c r="X10" t="n">
        <v>3.27</v>
      </c>
      <c r="Y10" t="n">
        <v>1</v>
      </c>
      <c r="Z10" t="n">
        <v>10</v>
      </c>
      <c r="AA10" t="n">
        <v>685.0017519438048</v>
      </c>
      <c r="AB10" t="n">
        <v>974.7084625965603</v>
      </c>
      <c r="AC10" t="n">
        <v>883.4033360868721</v>
      </c>
      <c r="AD10" t="n">
        <v>685001.7519438048</v>
      </c>
      <c r="AE10" t="n">
        <v>974708.4625965602</v>
      </c>
      <c r="AF10" t="n">
        <v>3.26251943211265e-06</v>
      </c>
      <c r="AG10" t="n">
        <v>1.512083333333333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2.8195</v>
      </c>
      <c r="E11" t="n">
        <v>35.47</v>
      </c>
      <c r="F11" t="n">
        <v>27.14</v>
      </c>
      <c r="G11" t="n">
        <v>15.66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463.79</v>
      </c>
      <c r="Q11" t="n">
        <v>1397.47</v>
      </c>
      <c r="R11" t="n">
        <v>168.98</v>
      </c>
      <c r="S11" t="n">
        <v>66.97</v>
      </c>
      <c r="T11" t="n">
        <v>47973.21</v>
      </c>
      <c r="U11" t="n">
        <v>0.4</v>
      </c>
      <c r="V11" t="n">
        <v>0.78</v>
      </c>
      <c r="W11" t="n">
        <v>5.47</v>
      </c>
      <c r="X11" t="n">
        <v>2.97</v>
      </c>
      <c r="Y11" t="n">
        <v>1</v>
      </c>
      <c r="Z11" t="n">
        <v>10</v>
      </c>
      <c r="AA11" t="n">
        <v>661.6310015921648</v>
      </c>
      <c r="AB11" t="n">
        <v>941.4535576560488</v>
      </c>
      <c r="AC11" t="n">
        <v>853.2635608689161</v>
      </c>
      <c r="AD11" t="n">
        <v>661631.0015921649</v>
      </c>
      <c r="AE11" t="n">
        <v>941453.5576560488</v>
      </c>
      <c r="AF11" t="n">
        <v>3.338174458862541e-06</v>
      </c>
      <c r="AG11" t="n">
        <v>1.477916666666667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2.8792</v>
      </c>
      <c r="E12" t="n">
        <v>34.73</v>
      </c>
      <c r="F12" t="n">
        <v>26.87</v>
      </c>
      <c r="G12" t="n">
        <v>16.97</v>
      </c>
      <c r="H12" t="n">
        <v>0.22</v>
      </c>
      <c r="I12" t="n">
        <v>95</v>
      </c>
      <c r="J12" t="n">
        <v>278.95</v>
      </c>
      <c r="K12" t="n">
        <v>60.56</v>
      </c>
      <c r="L12" t="n">
        <v>3.5</v>
      </c>
      <c r="M12" t="n">
        <v>93</v>
      </c>
      <c r="N12" t="n">
        <v>74.90000000000001</v>
      </c>
      <c r="O12" t="n">
        <v>34638.36</v>
      </c>
      <c r="P12" t="n">
        <v>458.45</v>
      </c>
      <c r="Q12" t="n">
        <v>1397.31</v>
      </c>
      <c r="R12" t="n">
        <v>160.82</v>
      </c>
      <c r="S12" t="n">
        <v>66.97</v>
      </c>
      <c r="T12" t="n">
        <v>43935.29</v>
      </c>
      <c r="U12" t="n">
        <v>0.42</v>
      </c>
      <c r="V12" t="n">
        <v>0.78</v>
      </c>
      <c r="W12" t="n">
        <v>5.44</v>
      </c>
      <c r="X12" t="n">
        <v>2.7</v>
      </c>
      <c r="Y12" t="n">
        <v>1</v>
      </c>
      <c r="Z12" t="n">
        <v>10</v>
      </c>
      <c r="AA12" t="n">
        <v>640.9803473086456</v>
      </c>
      <c r="AB12" t="n">
        <v>912.069154723962</v>
      </c>
      <c r="AC12" t="n">
        <v>826.631721118623</v>
      </c>
      <c r="AD12" t="n">
        <v>640980.3473086456</v>
      </c>
      <c r="AE12" t="n">
        <v>912069.1547239621</v>
      </c>
      <c r="AF12" t="n">
        <v>3.408856854746241e-06</v>
      </c>
      <c r="AG12" t="n">
        <v>1.447083333333333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2.9238</v>
      </c>
      <c r="E13" t="n">
        <v>34.2</v>
      </c>
      <c r="F13" t="n">
        <v>26.71</v>
      </c>
      <c r="G13" t="n">
        <v>18.21</v>
      </c>
      <c r="H13" t="n">
        <v>0.24</v>
      </c>
      <c r="I13" t="n">
        <v>88</v>
      </c>
      <c r="J13" t="n">
        <v>279.44</v>
      </c>
      <c r="K13" t="n">
        <v>60.56</v>
      </c>
      <c r="L13" t="n">
        <v>3.75</v>
      </c>
      <c r="M13" t="n">
        <v>86</v>
      </c>
      <c r="N13" t="n">
        <v>75.14</v>
      </c>
      <c r="O13" t="n">
        <v>34698.9</v>
      </c>
      <c r="P13" t="n">
        <v>454.84</v>
      </c>
      <c r="Q13" t="n">
        <v>1397.31</v>
      </c>
      <c r="R13" t="n">
        <v>155.3</v>
      </c>
      <c r="S13" t="n">
        <v>66.97</v>
      </c>
      <c r="T13" t="n">
        <v>41212.38</v>
      </c>
      <c r="U13" t="n">
        <v>0.43</v>
      </c>
      <c r="V13" t="n">
        <v>0.79</v>
      </c>
      <c r="W13" t="n">
        <v>5.44</v>
      </c>
      <c r="X13" t="n">
        <v>2.54</v>
      </c>
      <c r="Y13" t="n">
        <v>1</v>
      </c>
      <c r="Z13" t="n">
        <v>10</v>
      </c>
      <c r="AA13" t="n">
        <v>626.7557902942491</v>
      </c>
      <c r="AB13" t="n">
        <v>891.8286282446123</v>
      </c>
      <c r="AC13" t="n">
        <v>808.2872116553731</v>
      </c>
      <c r="AD13" t="n">
        <v>626755.7902942491</v>
      </c>
      <c r="AE13" t="n">
        <v>891828.6282446124</v>
      </c>
      <c r="AF13" t="n">
        <v>3.461661458706259e-06</v>
      </c>
      <c r="AG13" t="n">
        <v>1.425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2.9693</v>
      </c>
      <c r="E14" t="n">
        <v>33.68</v>
      </c>
      <c r="F14" t="n">
        <v>26.49</v>
      </c>
      <c r="G14" t="n">
        <v>19.39</v>
      </c>
      <c r="H14" t="n">
        <v>0.25</v>
      </c>
      <c r="I14" t="n">
        <v>82</v>
      </c>
      <c r="J14" t="n">
        <v>279.94</v>
      </c>
      <c r="K14" t="n">
        <v>60.56</v>
      </c>
      <c r="L14" t="n">
        <v>4</v>
      </c>
      <c r="M14" t="n">
        <v>80</v>
      </c>
      <c r="N14" t="n">
        <v>75.38</v>
      </c>
      <c r="O14" t="n">
        <v>34759.54</v>
      </c>
      <c r="P14" t="n">
        <v>450.56</v>
      </c>
      <c r="Q14" t="n">
        <v>1397.39</v>
      </c>
      <c r="R14" t="n">
        <v>148.04</v>
      </c>
      <c r="S14" t="n">
        <v>66.97</v>
      </c>
      <c r="T14" t="n">
        <v>37613.81</v>
      </c>
      <c r="U14" t="n">
        <v>0.45</v>
      </c>
      <c r="V14" t="n">
        <v>0.79</v>
      </c>
      <c r="W14" t="n">
        <v>5.44</v>
      </c>
      <c r="X14" t="n">
        <v>2.33</v>
      </c>
      <c r="Y14" t="n">
        <v>1</v>
      </c>
      <c r="Z14" t="n">
        <v>10</v>
      </c>
      <c r="AA14" t="n">
        <v>611.740888777877</v>
      </c>
      <c r="AB14" t="n">
        <v>870.4634981094964</v>
      </c>
      <c r="AC14" t="n">
        <v>788.9234449891718</v>
      </c>
      <c r="AD14" t="n">
        <v>611740.888777877</v>
      </c>
      <c r="AE14" t="n">
        <v>870463.4981094964</v>
      </c>
      <c r="AF14" t="n">
        <v>3.515531626423317e-06</v>
      </c>
      <c r="AG14" t="n">
        <v>1.403333333333333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3.0036</v>
      </c>
      <c r="E15" t="n">
        <v>33.29</v>
      </c>
      <c r="F15" t="n">
        <v>26.37</v>
      </c>
      <c r="G15" t="n">
        <v>20.55</v>
      </c>
      <c r="H15" t="n">
        <v>0.27</v>
      </c>
      <c r="I15" t="n">
        <v>77</v>
      </c>
      <c r="J15" t="n">
        <v>280.43</v>
      </c>
      <c r="K15" t="n">
        <v>60.56</v>
      </c>
      <c r="L15" t="n">
        <v>4.25</v>
      </c>
      <c r="M15" t="n">
        <v>75</v>
      </c>
      <c r="N15" t="n">
        <v>75.62</v>
      </c>
      <c r="O15" t="n">
        <v>34820.27</v>
      </c>
      <c r="P15" t="n">
        <v>447.63</v>
      </c>
      <c r="Q15" t="n">
        <v>1397.41</v>
      </c>
      <c r="R15" t="n">
        <v>144.13</v>
      </c>
      <c r="S15" t="n">
        <v>66.97</v>
      </c>
      <c r="T15" t="n">
        <v>35681.71</v>
      </c>
      <c r="U15" t="n">
        <v>0.46</v>
      </c>
      <c r="V15" t="n">
        <v>0.8</v>
      </c>
      <c r="W15" t="n">
        <v>5.43</v>
      </c>
      <c r="X15" t="n">
        <v>2.2</v>
      </c>
      <c r="Y15" t="n">
        <v>1</v>
      </c>
      <c r="Z15" t="n">
        <v>10</v>
      </c>
      <c r="AA15" t="n">
        <v>601.3086560092127</v>
      </c>
      <c r="AB15" t="n">
        <v>855.6191775883592</v>
      </c>
      <c r="AC15" t="n">
        <v>775.4696557039306</v>
      </c>
      <c r="AD15" t="n">
        <v>601308.6560092126</v>
      </c>
      <c r="AE15" t="n">
        <v>855619.1775883592</v>
      </c>
      <c r="AF15" t="n">
        <v>3.556141445163869e-06</v>
      </c>
      <c r="AG15" t="n">
        <v>1.387083333333333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3.0413</v>
      </c>
      <c r="E16" t="n">
        <v>32.88</v>
      </c>
      <c r="F16" t="n">
        <v>26.22</v>
      </c>
      <c r="G16" t="n">
        <v>21.85</v>
      </c>
      <c r="H16" t="n">
        <v>0.29</v>
      </c>
      <c r="I16" t="n">
        <v>72</v>
      </c>
      <c r="J16" t="n">
        <v>280.92</v>
      </c>
      <c r="K16" t="n">
        <v>60.56</v>
      </c>
      <c r="L16" t="n">
        <v>4.5</v>
      </c>
      <c r="M16" t="n">
        <v>70</v>
      </c>
      <c r="N16" t="n">
        <v>75.87</v>
      </c>
      <c r="O16" t="n">
        <v>34881.09</v>
      </c>
      <c r="P16" t="n">
        <v>444.3</v>
      </c>
      <c r="Q16" t="n">
        <v>1397.41</v>
      </c>
      <c r="R16" t="n">
        <v>139.55</v>
      </c>
      <c r="S16" t="n">
        <v>66.97</v>
      </c>
      <c r="T16" t="n">
        <v>33418.04</v>
      </c>
      <c r="U16" t="n">
        <v>0.48</v>
      </c>
      <c r="V16" t="n">
        <v>0.8</v>
      </c>
      <c r="W16" t="n">
        <v>5.41</v>
      </c>
      <c r="X16" t="n">
        <v>2.05</v>
      </c>
      <c r="Y16" t="n">
        <v>1</v>
      </c>
      <c r="Z16" t="n">
        <v>10</v>
      </c>
      <c r="AA16" t="n">
        <v>589.8941098410954</v>
      </c>
      <c r="AB16" t="n">
        <v>839.3770954109174</v>
      </c>
      <c r="AC16" t="n">
        <v>760.749039097888</v>
      </c>
      <c r="AD16" t="n">
        <v>589894.1098410954</v>
      </c>
      <c r="AE16" t="n">
        <v>839377.0954109174</v>
      </c>
      <c r="AF16" t="n">
        <v>3.600776726986574e-06</v>
      </c>
      <c r="AG16" t="n">
        <v>1.37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3.0724</v>
      </c>
      <c r="E17" t="n">
        <v>32.55</v>
      </c>
      <c r="F17" t="n">
        <v>26.1</v>
      </c>
      <c r="G17" t="n">
        <v>23.03</v>
      </c>
      <c r="H17" t="n">
        <v>0.3</v>
      </c>
      <c r="I17" t="n">
        <v>68</v>
      </c>
      <c r="J17" t="n">
        <v>281.41</v>
      </c>
      <c r="K17" t="n">
        <v>60.56</v>
      </c>
      <c r="L17" t="n">
        <v>4.75</v>
      </c>
      <c r="M17" t="n">
        <v>66</v>
      </c>
      <c r="N17" t="n">
        <v>76.11</v>
      </c>
      <c r="O17" t="n">
        <v>34942.02</v>
      </c>
      <c r="P17" t="n">
        <v>441.44</v>
      </c>
      <c r="Q17" t="n">
        <v>1397.33</v>
      </c>
      <c r="R17" t="n">
        <v>135.29</v>
      </c>
      <c r="S17" t="n">
        <v>66.97</v>
      </c>
      <c r="T17" t="n">
        <v>31308.32</v>
      </c>
      <c r="U17" t="n">
        <v>0.5</v>
      </c>
      <c r="V17" t="n">
        <v>0.8100000000000001</v>
      </c>
      <c r="W17" t="n">
        <v>5.41</v>
      </c>
      <c r="X17" t="n">
        <v>1.93</v>
      </c>
      <c r="Y17" t="n">
        <v>1</v>
      </c>
      <c r="Z17" t="n">
        <v>10</v>
      </c>
      <c r="AA17" t="n">
        <v>580.6167885123497</v>
      </c>
      <c r="AB17" t="n">
        <v>826.1761312036057</v>
      </c>
      <c r="AC17" t="n">
        <v>748.784665884962</v>
      </c>
      <c r="AD17" t="n">
        <v>580616.7885123497</v>
      </c>
      <c r="AE17" t="n">
        <v>826176.1312036057</v>
      </c>
      <c r="AF17" t="n">
        <v>3.63759787459098e-06</v>
      </c>
      <c r="AG17" t="n">
        <v>1.35625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3.1024</v>
      </c>
      <c r="E18" t="n">
        <v>32.23</v>
      </c>
      <c r="F18" t="n">
        <v>25.99</v>
      </c>
      <c r="G18" t="n">
        <v>24.37</v>
      </c>
      <c r="H18" t="n">
        <v>0.32</v>
      </c>
      <c r="I18" t="n">
        <v>64</v>
      </c>
      <c r="J18" t="n">
        <v>281.91</v>
      </c>
      <c r="K18" t="n">
        <v>60.56</v>
      </c>
      <c r="L18" t="n">
        <v>5</v>
      </c>
      <c r="M18" t="n">
        <v>62</v>
      </c>
      <c r="N18" t="n">
        <v>76.34999999999999</v>
      </c>
      <c r="O18" t="n">
        <v>35003.04</v>
      </c>
      <c r="P18" t="n">
        <v>438.81</v>
      </c>
      <c r="Q18" t="n">
        <v>1397.35</v>
      </c>
      <c r="R18" t="n">
        <v>131.88</v>
      </c>
      <c r="S18" t="n">
        <v>66.97</v>
      </c>
      <c r="T18" t="n">
        <v>29620.19</v>
      </c>
      <c r="U18" t="n">
        <v>0.51</v>
      </c>
      <c r="V18" t="n">
        <v>0.8100000000000001</v>
      </c>
      <c r="W18" t="n">
        <v>5.4</v>
      </c>
      <c r="X18" t="n">
        <v>1.82</v>
      </c>
      <c r="Y18" t="n">
        <v>1</v>
      </c>
      <c r="Z18" t="n">
        <v>10</v>
      </c>
      <c r="AA18" t="n">
        <v>571.9909583962419</v>
      </c>
      <c r="AB18" t="n">
        <v>813.9021923600443</v>
      </c>
      <c r="AC18" t="n">
        <v>737.6604795898686</v>
      </c>
      <c r="AD18" t="n">
        <v>571990.9583962419</v>
      </c>
      <c r="AE18" t="n">
        <v>813902.1923600443</v>
      </c>
      <c r="AF18" t="n">
        <v>3.673116666492337e-06</v>
      </c>
      <c r="AG18" t="n">
        <v>1.342916666666667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3.127</v>
      </c>
      <c r="E19" t="n">
        <v>31.98</v>
      </c>
      <c r="F19" t="n">
        <v>25.89</v>
      </c>
      <c r="G19" t="n">
        <v>25.47</v>
      </c>
      <c r="H19" t="n">
        <v>0.33</v>
      </c>
      <c r="I19" t="n">
        <v>61</v>
      </c>
      <c r="J19" t="n">
        <v>282.4</v>
      </c>
      <c r="K19" t="n">
        <v>60.56</v>
      </c>
      <c r="L19" t="n">
        <v>5.25</v>
      </c>
      <c r="M19" t="n">
        <v>59</v>
      </c>
      <c r="N19" t="n">
        <v>76.59999999999999</v>
      </c>
      <c r="O19" t="n">
        <v>35064.15</v>
      </c>
      <c r="P19" t="n">
        <v>436.66</v>
      </c>
      <c r="Q19" t="n">
        <v>1397.34</v>
      </c>
      <c r="R19" t="n">
        <v>128.83</v>
      </c>
      <c r="S19" t="n">
        <v>66.97</v>
      </c>
      <c r="T19" t="n">
        <v>28109.47</v>
      </c>
      <c r="U19" t="n">
        <v>0.52</v>
      </c>
      <c r="V19" t="n">
        <v>0.8100000000000001</v>
      </c>
      <c r="W19" t="n">
        <v>5.4</v>
      </c>
      <c r="X19" t="n">
        <v>1.73</v>
      </c>
      <c r="Y19" t="n">
        <v>1</v>
      </c>
      <c r="Z19" t="n">
        <v>10</v>
      </c>
      <c r="AA19" t="n">
        <v>564.9833790326589</v>
      </c>
      <c r="AB19" t="n">
        <v>803.9309085076761</v>
      </c>
      <c r="AC19" t="n">
        <v>728.6232487067124</v>
      </c>
      <c r="AD19" t="n">
        <v>564983.379032659</v>
      </c>
      <c r="AE19" t="n">
        <v>803930.9085076761</v>
      </c>
      <c r="AF19" t="n">
        <v>3.70224207585145e-06</v>
      </c>
      <c r="AG19" t="n">
        <v>1.3325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3.1524</v>
      </c>
      <c r="E20" t="n">
        <v>31.72</v>
      </c>
      <c r="F20" t="n">
        <v>25.79</v>
      </c>
      <c r="G20" t="n">
        <v>26.68</v>
      </c>
      <c r="H20" t="n">
        <v>0.35</v>
      </c>
      <c r="I20" t="n">
        <v>58</v>
      </c>
      <c r="J20" t="n">
        <v>282.9</v>
      </c>
      <c r="K20" t="n">
        <v>60.56</v>
      </c>
      <c r="L20" t="n">
        <v>5.5</v>
      </c>
      <c r="M20" t="n">
        <v>56</v>
      </c>
      <c r="N20" t="n">
        <v>76.84999999999999</v>
      </c>
      <c r="O20" t="n">
        <v>35125.37</v>
      </c>
      <c r="P20" t="n">
        <v>434.02</v>
      </c>
      <c r="Q20" t="n">
        <v>1397.33</v>
      </c>
      <c r="R20" t="n">
        <v>125.51</v>
      </c>
      <c r="S20" t="n">
        <v>66.97</v>
      </c>
      <c r="T20" t="n">
        <v>26466.49</v>
      </c>
      <c r="U20" t="n">
        <v>0.53</v>
      </c>
      <c r="V20" t="n">
        <v>0.82</v>
      </c>
      <c r="W20" t="n">
        <v>5.39</v>
      </c>
      <c r="X20" t="n">
        <v>1.62</v>
      </c>
      <c r="Y20" t="n">
        <v>1</v>
      </c>
      <c r="Z20" t="n">
        <v>10</v>
      </c>
      <c r="AA20" t="n">
        <v>557.5261769626534</v>
      </c>
      <c r="AB20" t="n">
        <v>793.3198437267449</v>
      </c>
      <c r="AC20" t="n">
        <v>719.0061679214106</v>
      </c>
      <c r="AD20" t="n">
        <v>557526.1769626534</v>
      </c>
      <c r="AE20" t="n">
        <v>793319.8437267449</v>
      </c>
      <c r="AF20" t="n">
        <v>3.7323146529946e-06</v>
      </c>
      <c r="AG20" t="n">
        <v>1.321666666666667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3.175</v>
      </c>
      <c r="E21" t="n">
        <v>31.5</v>
      </c>
      <c r="F21" t="n">
        <v>25.72</v>
      </c>
      <c r="G21" t="n">
        <v>28.06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432.2</v>
      </c>
      <c r="Q21" t="n">
        <v>1397.24</v>
      </c>
      <c r="R21" t="n">
        <v>123.17</v>
      </c>
      <c r="S21" t="n">
        <v>66.97</v>
      </c>
      <c r="T21" t="n">
        <v>25312.82</v>
      </c>
      <c r="U21" t="n">
        <v>0.54</v>
      </c>
      <c r="V21" t="n">
        <v>0.82</v>
      </c>
      <c r="W21" t="n">
        <v>5.39</v>
      </c>
      <c r="X21" t="n">
        <v>1.56</v>
      </c>
      <c r="Y21" t="n">
        <v>1</v>
      </c>
      <c r="Z21" t="n">
        <v>10</v>
      </c>
      <c r="AA21" t="n">
        <v>551.5674024308721</v>
      </c>
      <c r="AB21" t="n">
        <v>784.8409340796517</v>
      </c>
      <c r="AC21" t="n">
        <v>711.3215141443543</v>
      </c>
      <c r="AD21" t="n">
        <v>551567.4024308721</v>
      </c>
      <c r="AE21" t="n">
        <v>784840.9340796517</v>
      </c>
      <c r="AF21" t="n">
        <v>3.759072142893621e-06</v>
      </c>
      <c r="AG21" t="n">
        <v>1.3125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3.1928</v>
      </c>
      <c r="E22" t="n">
        <v>31.32</v>
      </c>
      <c r="F22" t="n">
        <v>25.65</v>
      </c>
      <c r="G22" t="n">
        <v>29.04</v>
      </c>
      <c r="H22" t="n">
        <v>0.38</v>
      </c>
      <c r="I22" t="n">
        <v>53</v>
      </c>
      <c r="J22" t="n">
        <v>283.9</v>
      </c>
      <c r="K22" t="n">
        <v>60.56</v>
      </c>
      <c r="L22" t="n">
        <v>6</v>
      </c>
      <c r="M22" t="n">
        <v>51</v>
      </c>
      <c r="N22" t="n">
        <v>77.34</v>
      </c>
      <c r="O22" t="n">
        <v>35248.1</v>
      </c>
      <c r="P22" t="n">
        <v>430.06</v>
      </c>
      <c r="Q22" t="n">
        <v>1397.23</v>
      </c>
      <c r="R22" t="n">
        <v>121.13</v>
      </c>
      <c r="S22" t="n">
        <v>66.97</v>
      </c>
      <c r="T22" t="n">
        <v>24300.77</v>
      </c>
      <c r="U22" t="n">
        <v>0.55</v>
      </c>
      <c r="V22" t="n">
        <v>0.82</v>
      </c>
      <c r="W22" t="n">
        <v>5.37</v>
      </c>
      <c r="X22" t="n">
        <v>1.48</v>
      </c>
      <c r="Y22" t="n">
        <v>1</v>
      </c>
      <c r="Z22" t="n">
        <v>10</v>
      </c>
      <c r="AA22" t="n">
        <v>546.2391867310705</v>
      </c>
      <c r="AB22" t="n">
        <v>777.2592645169109</v>
      </c>
      <c r="AC22" t="n">
        <v>704.450052120734</v>
      </c>
      <c r="AD22" t="n">
        <v>546239.1867310705</v>
      </c>
      <c r="AE22" t="n">
        <v>777259.2645169109</v>
      </c>
      <c r="AF22" t="n">
        <v>3.780146626088427e-06</v>
      </c>
      <c r="AG22" t="n">
        <v>1.305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3.2079</v>
      </c>
      <c r="E23" t="n">
        <v>31.17</v>
      </c>
      <c r="F23" t="n">
        <v>25.61</v>
      </c>
      <c r="G23" t="n">
        <v>30.13</v>
      </c>
      <c r="H23" t="n">
        <v>0.39</v>
      </c>
      <c r="I23" t="n">
        <v>51</v>
      </c>
      <c r="J23" t="n">
        <v>284.4</v>
      </c>
      <c r="K23" t="n">
        <v>60.56</v>
      </c>
      <c r="L23" t="n">
        <v>6.25</v>
      </c>
      <c r="M23" t="n">
        <v>49</v>
      </c>
      <c r="N23" t="n">
        <v>77.59</v>
      </c>
      <c r="O23" t="n">
        <v>35309.61</v>
      </c>
      <c r="P23" t="n">
        <v>428.36</v>
      </c>
      <c r="Q23" t="n">
        <v>1397.26</v>
      </c>
      <c r="R23" t="n">
        <v>119.54</v>
      </c>
      <c r="S23" t="n">
        <v>66.97</v>
      </c>
      <c r="T23" t="n">
        <v>23516.62</v>
      </c>
      <c r="U23" t="n">
        <v>0.5600000000000001</v>
      </c>
      <c r="V23" t="n">
        <v>0.82</v>
      </c>
      <c r="W23" t="n">
        <v>5.38</v>
      </c>
      <c r="X23" t="n">
        <v>1.44</v>
      </c>
      <c r="Y23" t="n">
        <v>1</v>
      </c>
      <c r="Z23" t="n">
        <v>10</v>
      </c>
      <c r="AA23" t="n">
        <v>541.991148893614</v>
      </c>
      <c r="AB23" t="n">
        <v>771.2146107363188</v>
      </c>
      <c r="AC23" t="n">
        <v>698.9716270119173</v>
      </c>
      <c r="AD23" t="n">
        <v>541991.148893614</v>
      </c>
      <c r="AE23" t="n">
        <v>771214.6107363189</v>
      </c>
      <c r="AF23" t="n">
        <v>3.79802441801211e-06</v>
      </c>
      <c r="AG23" t="n">
        <v>1.29875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3.2353</v>
      </c>
      <c r="E24" t="n">
        <v>30.91</v>
      </c>
      <c r="F24" t="n">
        <v>25.5</v>
      </c>
      <c r="G24" t="n">
        <v>31.88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425.85</v>
      </c>
      <c r="Q24" t="n">
        <v>1397.19</v>
      </c>
      <c r="R24" t="n">
        <v>116.06</v>
      </c>
      <c r="S24" t="n">
        <v>66.97</v>
      </c>
      <c r="T24" t="n">
        <v>21791.5</v>
      </c>
      <c r="U24" t="n">
        <v>0.58</v>
      </c>
      <c r="V24" t="n">
        <v>0.83</v>
      </c>
      <c r="W24" t="n">
        <v>5.37</v>
      </c>
      <c r="X24" t="n">
        <v>1.33</v>
      </c>
      <c r="Y24" t="n">
        <v>1</v>
      </c>
      <c r="Z24" t="n">
        <v>10</v>
      </c>
      <c r="AA24" t="n">
        <v>534.6153168499064</v>
      </c>
      <c r="AB24" t="n">
        <v>760.7193296785816</v>
      </c>
      <c r="AC24" t="n">
        <v>689.4594839913515</v>
      </c>
      <c r="AD24" t="n">
        <v>534615.3168499065</v>
      </c>
      <c r="AE24" t="n">
        <v>760719.3296785817</v>
      </c>
      <c r="AF24" t="n">
        <v>3.83046491461535e-06</v>
      </c>
      <c r="AG24" t="n">
        <v>1.287916666666667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3.2508</v>
      </c>
      <c r="E25" t="n">
        <v>30.76</v>
      </c>
      <c r="F25" t="n">
        <v>25.46</v>
      </c>
      <c r="G25" t="n">
        <v>33.21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424.03</v>
      </c>
      <c r="Q25" t="n">
        <v>1397.24</v>
      </c>
      <c r="R25" t="n">
        <v>114.63</v>
      </c>
      <c r="S25" t="n">
        <v>66.97</v>
      </c>
      <c r="T25" t="n">
        <v>21086.75</v>
      </c>
      <c r="U25" t="n">
        <v>0.58</v>
      </c>
      <c r="V25" t="n">
        <v>0.83</v>
      </c>
      <c r="W25" t="n">
        <v>5.37</v>
      </c>
      <c r="X25" t="n">
        <v>1.29</v>
      </c>
      <c r="Y25" t="n">
        <v>1</v>
      </c>
      <c r="Z25" t="n">
        <v>10</v>
      </c>
      <c r="AA25" t="n">
        <v>530.3130746771689</v>
      </c>
      <c r="AB25" t="n">
        <v>754.5975470086722</v>
      </c>
      <c r="AC25" t="n">
        <v>683.9111549874252</v>
      </c>
      <c r="AD25" t="n">
        <v>530313.0746771689</v>
      </c>
      <c r="AE25" t="n">
        <v>754597.5470086723</v>
      </c>
      <c r="AF25" t="n">
        <v>3.848816290431051e-06</v>
      </c>
      <c r="AG25" t="n">
        <v>1.281666666666667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3.2608</v>
      </c>
      <c r="E26" t="n">
        <v>30.67</v>
      </c>
      <c r="F26" t="n">
        <v>25.42</v>
      </c>
      <c r="G26" t="n">
        <v>33.89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423.2</v>
      </c>
      <c r="Q26" t="n">
        <v>1397.19</v>
      </c>
      <c r="R26" t="n">
        <v>113.35</v>
      </c>
      <c r="S26" t="n">
        <v>66.97</v>
      </c>
      <c r="T26" t="n">
        <v>20452.81</v>
      </c>
      <c r="U26" t="n">
        <v>0.59</v>
      </c>
      <c r="V26" t="n">
        <v>0.83</v>
      </c>
      <c r="W26" t="n">
        <v>5.37</v>
      </c>
      <c r="X26" t="n">
        <v>1.25</v>
      </c>
      <c r="Y26" t="n">
        <v>1</v>
      </c>
      <c r="Z26" t="n">
        <v>10</v>
      </c>
      <c r="AA26" t="n">
        <v>527.7507343204293</v>
      </c>
      <c r="AB26" t="n">
        <v>750.951520085851</v>
      </c>
      <c r="AC26" t="n">
        <v>680.6066670603354</v>
      </c>
      <c r="AD26" t="n">
        <v>527750.7343204293</v>
      </c>
      <c r="AE26" t="n">
        <v>750951.5200858511</v>
      </c>
      <c r="AF26" t="n">
        <v>3.860655887731503e-06</v>
      </c>
      <c r="AG26" t="n">
        <v>1.277916666666667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3.2751</v>
      </c>
      <c r="E27" t="n">
        <v>30.53</v>
      </c>
      <c r="F27" t="n">
        <v>25.39</v>
      </c>
      <c r="G27" t="n">
        <v>35.42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421.97</v>
      </c>
      <c r="Q27" t="n">
        <v>1397.26</v>
      </c>
      <c r="R27" t="n">
        <v>112.18</v>
      </c>
      <c r="S27" t="n">
        <v>66.97</v>
      </c>
      <c r="T27" t="n">
        <v>19878.88</v>
      </c>
      <c r="U27" t="n">
        <v>0.6</v>
      </c>
      <c r="V27" t="n">
        <v>0.83</v>
      </c>
      <c r="W27" t="n">
        <v>5.37</v>
      </c>
      <c r="X27" t="n">
        <v>1.22</v>
      </c>
      <c r="Y27" t="n">
        <v>1</v>
      </c>
      <c r="Z27" t="n">
        <v>10</v>
      </c>
      <c r="AA27" t="n">
        <v>524.2506754970275</v>
      </c>
      <c r="AB27" t="n">
        <v>745.9711869041117</v>
      </c>
      <c r="AC27" t="n">
        <v>676.0928630703172</v>
      </c>
      <c r="AD27" t="n">
        <v>524250.6754970275</v>
      </c>
      <c r="AE27" t="n">
        <v>745971.1869041118</v>
      </c>
      <c r="AF27" t="n">
        <v>3.877586511871149e-06</v>
      </c>
      <c r="AG27" t="n">
        <v>1.272083333333333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3.2879</v>
      </c>
      <c r="E28" t="n">
        <v>30.41</v>
      </c>
      <c r="F28" t="n">
        <v>25.32</v>
      </c>
      <c r="G28" t="n">
        <v>36.17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419.72</v>
      </c>
      <c r="Q28" t="n">
        <v>1397.24</v>
      </c>
      <c r="R28" t="n">
        <v>110.1</v>
      </c>
      <c r="S28" t="n">
        <v>66.97</v>
      </c>
      <c r="T28" t="n">
        <v>18842.77</v>
      </c>
      <c r="U28" t="n">
        <v>0.61</v>
      </c>
      <c r="V28" t="n">
        <v>0.83</v>
      </c>
      <c r="W28" t="n">
        <v>5.36</v>
      </c>
      <c r="X28" t="n">
        <v>1.15</v>
      </c>
      <c r="Y28" t="n">
        <v>1</v>
      </c>
      <c r="Z28" t="n">
        <v>10</v>
      </c>
      <c r="AA28" t="n">
        <v>519.9317194836319</v>
      </c>
      <c r="AB28" t="n">
        <v>739.8256216352738</v>
      </c>
      <c r="AC28" t="n">
        <v>670.5229792856125</v>
      </c>
      <c r="AD28" t="n">
        <v>519931.7194836319</v>
      </c>
      <c r="AE28" t="n">
        <v>739825.6216352738</v>
      </c>
      <c r="AF28" t="n">
        <v>3.892741196415729e-06</v>
      </c>
      <c r="AG28" t="n">
        <v>1.267083333333333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3.3022</v>
      </c>
      <c r="E29" t="n">
        <v>30.28</v>
      </c>
      <c r="F29" t="n">
        <v>25.29</v>
      </c>
      <c r="G29" t="n">
        <v>37.94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418.8</v>
      </c>
      <c r="Q29" t="n">
        <v>1397.26</v>
      </c>
      <c r="R29" t="n">
        <v>109.09</v>
      </c>
      <c r="S29" t="n">
        <v>66.97</v>
      </c>
      <c r="T29" t="n">
        <v>18347.75</v>
      </c>
      <c r="U29" t="n">
        <v>0.61</v>
      </c>
      <c r="V29" t="n">
        <v>0.83</v>
      </c>
      <c r="W29" t="n">
        <v>5.36</v>
      </c>
      <c r="X29" t="n">
        <v>1.13</v>
      </c>
      <c r="Y29" t="n">
        <v>1</v>
      </c>
      <c r="Z29" t="n">
        <v>10</v>
      </c>
      <c r="AA29" t="n">
        <v>516.7483462733597</v>
      </c>
      <c r="AB29" t="n">
        <v>735.2959094135888</v>
      </c>
      <c r="AC29" t="n">
        <v>666.4175846556222</v>
      </c>
      <c r="AD29" t="n">
        <v>516748.3462733598</v>
      </c>
      <c r="AE29" t="n">
        <v>735295.9094135888</v>
      </c>
      <c r="AF29" t="n">
        <v>3.909671820555376e-06</v>
      </c>
      <c r="AG29" t="n">
        <v>1.261666666666667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3.3097</v>
      </c>
      <c r="E30" t="n">
        <v>30.21</v>
      </c>
      <c r="F30" t="n">
        <v>25.28</v>
      </c>
      <c r="G30" t="n">
        <v>38.89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417.58</v>
      </c>
      <c r="Q30" t="n">
        <v>1397.25</v>
      </c>
      <c r="R30" t="n">
        <v>108.68</v>
      </c>
      <c r="S30" t="n">
        <v>66.97</v>
      </c>
      <c r="T30" t="n">
        <v>18145.01</v>
      </c>
      <c r="U30" t="n">
        <v>0.62</v>
      </c>
      <c r="V30" t="n">
        <v>0.83</v>
      </c>
      <c r="W30" t="n">
        <v>5.36</v>
      </c>
      <c r="X30" t="n">
        <v>1.11</v>
      </c>
      <c r="Y30" t="n">
        <v>1</v>
      </c>
      <c r="Z30" t="n">
        <v>10</v>
      </c>
      <c r="AA30" t="n">
        <v>514.5305814796246</v>
      </c>
      <c r="AB30" t="n">
        <v>732.1401888532133</v>
      </c>
      <c r="AC30" t="n">
        <v>663.5574739889238</v>
      </c>
      <c r="AD30" t="n">
        <v>514530.5814796246</v>
      </c>
      <c r="AE30" t="n">
        <v>732140.1888532133</v>
      </c>
      <c r="AF30" t="n">
        <v>3.918551518530715e-06</v>
      </c>
      <c r="AG30" t="n">
        <v>1.25875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3.3206</v>
      </c>
      <c r="E31" t="n">
        <v>30.11</v>
      </c>
      <c r="F31" t="n">
        <v>25.23</v>
      </c>
      <c r="G31" t="n">
        <v>39.84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415.61</v>
      </c>
      <c r="Q31" t="n">
        <v>1397.21</v>
      </c>
      <c r="R31" t="n">
        <v>107.13</v>
      </c>
      <c r="S31" t="n">
        <v>66.97</v>
      </c>
      <c r="T31" t="n">
        <v>17374.29</v>
      </c>
      <c r="U31" t="n">
        <v>0.63</v>
      </c>
      <c r="V31" t="n">
        <v>0.83</v>
      </c>
      <c r="W31" t="n">
        <v>5.36</v>
      </c>
      <c r="X31" t="n">
        <v>1.06</v>
      </c>
      <c r="Y31" t="n">
        <v>1</v>
      </c>
      <c r="Z31" t="n">
        <v>10</v>
      </c>
      <c r="AA31" t="n">
        <v>510.9392804739689</v>
      </c>
      <c r="AB31" t="n">
        <v>727.0300245769748</v>
      </c>
      <c r="AC31" t="n">
        <v>658.9260007404457</v>
      </c>
      <c r="AD31" t="n">
        <v>510939.2804739689</v>
      </c>
      <c r="AE31" t="n">
        <v>727030.0245769748</v>
      </c>
      <c r="AF31" t="n">
        <v>3.931456679588208e-06</v>
      </c>
      <c r="AG31" t="n">
        <v>1.254583333333333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3.3387</v>
      </c>
      <c r="E32" t="n">
        <v>29.95</v>
      </c>
      <c r="F32" t="n">
        <v>25.17</v>
      </c>
      <c r="G32" t="n">
        <v>41.95</v>
      </c>
      <c r="H32" t="n">
        <v>0.52</v>
      </c>
      <c r="I32" t="n">
        <v>36</v>
      </c>
      <c r="J32" t="n">
        <v>288.92</v>
      </c>
      <c r="K32" t="n">
        <v>60.56</v>
      </c>
      <c r="L32" t="n">
        <v>8.5</v>
      </c>
      <c r="M32" t="n">
        <v>34</v>
      </c>
      <c r="N32" t="n">
        <v>79.87</v>
      </c>
      <c r="O32" t="n">
        <v>35867.91</v>
      </c>
      <c r="P32" t="n">
        <v>414.17</v>
      </c>
      <c r="Q32" t="n">
        <v>1397.34</v>
      </c>
      <c r="R32" t="n">
        <v>105.29</v>
      </c>
      <c r="S32" t="n">
        <v>66.97</v>
      </c>
      <c r="T32" t="n">
        <v>16466.95</v>
      </c>
      <c r="U32" t="n">
        <v>0.64</v>
      </c>
      <c r="V32" t="n">
        <v>0.84</v>
      </c>
      <c r="W32" t="n">
        <v>5.35</v>
      </c>
      <c r="X32" t="n">
        <v>1</v>
      </c>
      <c r="Y32" t="n">
        <v>1</v>
      </c>
      <c r="Z32" t="n">
        <v>10</v>
      </c>
      <c r="AA32" t="n">
        <v>506.6419283638074</v>
      </c>
      <c r="AB32" t="n">
        <v>720.9152001160946</v>
      </c>
      <c r="AC32" t="n">
        <v>653.3839781402348</v>
      </c>
      <c r="AD32" t="n">
        <v>506641.9283638074</v>
      </c>
      <c r="AE32" t="n">
        <v>720915.2001160947</v>
      </c>
      <c r="AF32" t="n">
        <v>3.952886350702026e-06</v>
      </c>
      <c r="AG32" t="n">
        <v>1.247916666666667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3.3478</v>
      </c>
      <c r="E33" t="n">
        <v>29.87</v>
      </c>
      <c r="F33" t="n">
        <v>25.14</v>
      </c>
      <c r="G33" t="n">
        <v>43.1</v>
      </c>
      <c r="H33" t="n">
        <v>0.54</v>
      </c>
      <c r="I33" t="n">
        <v>35</v>
      </c>
      <c r="J33" t="n">
        <v>289.43</v>
      </c>
      <c r="K33" t="n">
        <v>60.56</v>
      </c>
      <c r="L33" t="n">
        <v>8.75</v>
      </c>
      <c r="M33" t="n">
        <v>33</v>
      </c>
      <c r="N33" t="n">
        <v>80.12</v>
      </c>
      <c r="O33" t="n">
        <v>35930.44</v>
      </c>
      <c r="P33" t="n">
        <v>412.59</v>
      </c>
      <c r="Q33" t="n">
        <v>1397.32</v>
      </c>
      <c r="R33" t="n">
        <v>104.42</v>
      </c>
      <c r="S33" t="n">
        <v>66.97</v>
      </c>
      <c r="T33" t="n">
        <v>16037.05</v>
      </c>
      <c r="U33" t="n">
        <v>0.64</v>
      </c>
      <c r="V33" t="n">
        <v>0.84</v>
      </c>
      <c r="W33" t="n">
        <v>5.35</v>
      </c>
      <c r="X33" t="n">
        <v>0.97</v>
      </c>
      <c r="Y33" t="n">
        <v>1</v>
      </c>
      <c r="Z33" t="n">
        <v>10</v>
      </c>
      <c r="AA33" t="n">
        <v>503.8169177974983</v>
      </c>
      <c r="AB33" t="n">
        <v>716.8954122862204</v>
      </c>
      <c r="AC33" t="n">
        <v>649.7407410949623</v>
      </c>
      <c r="AD33" t="n">
        <v>503816.9177974983</v>
      </c>
      <c r="AE33" t="n">
        <v>716895.4122862205</v>
      </c>
      <c r="AF33" t="n">
        <v>3.963660384245438e-06</v>
      </c>
      <c r="AG33" t="n">
        <v>1.244583333333333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3.3586</v>
      </c>
      <c r="E34" t="n">
        <v>29.77</v>
      </c>
      <c r="F34" t="n">
        <v>25.1</v>
      </c>
      <c r="G34" t="n">
        <v>44.29</v>
      </c>
      <c r="H34" t="n">
        <v>0.55</v>
      </c>
      <c r="I34" t="n">
        <v>34</v>
      </c>
      <c r="J34" t="n">
        <v>289.94</v>
      </c>
      <c r="K34" t="n">
        <v>60.56</v>
      </c>
      <c r="L34" t="n">
        <v>9</v>
      </c>
      <c r="M34" t="n">
        <v>32</v>
      </c>
      <c r="N34" t="n">
        <v>80.38</v>
      </c>
      <c r="O34" t="n">
        <v>35993.08</v>
      </c>
      <c r="P34" t="n">
        <v>411.37</v>
      </c>
      <c r="Q34" t="n">
        <v>1397.3</v>
      </c>
      <c r="R34" t="n">
        <v>102.88</v>
      </c>
      <c r="S34" t="n">
        <v>66.97</v>
      </c>
      <c r="T34" t="n">
        <v>15270.26</v>
      </c>
      <c r="U34" t="n">
        <v>0.65</v>
      </c>
      <c r="V34" t="n">
        <v>0.84</v>
      </c>
      <c r="W34" t="n">
        <v>5.35</v>
      </c>
      <c r="X34" t="n">
        <v>0.93</v>
      </c>
      <c r="Y34" t="n">
        <v>1</v>
      </c>
      <c r="Z34" t="n">
        <v>10</v>
      </c>
      <c r="AA34" t="n">
        <v>500.9746826021315</v>
      </c>
      <c r="AB34" t="n">
        <v>712.8511150420857</v>
      </c>
      <c r="AC34" t="n">
        <v>646.0752905374919</v>
      </c>
      <c r="AD34" t="n">
        <v>500974.6826021315</v>
      </c>
      <c r="AE34" t="n">
        <v>712851.1150420856</v>
      </c>
      <c r="AF34" t="n">
        <v>3.976447149329927e-06</v>
      </c>
      <c r="AG34" t="n">
        <v>1.240416666666667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3.3679</v>
      </c>
      <c r="E35" t="n">
        <v>29.69</v>
      </c>
      <c r="F35" t="n">
        <v>25.07</v>
      </c>
      <c r="G35" t="n">
        <v>45.58</v>
      </c>
      <c r="H35" t="n">
        <v>0.57</v>
      </c>
      <c r="I35" t="n">
        <v>33</v>
      </c>
      <c r="J35" t="n">
        <v>290.45</v>
      </c>
      <c r="K35" t="n">
        <v>60.56</v>
      </c>
      <c r="L35" t="n">
        <v>9.25</v>
      </c>
      <c r="M35" t="n">
        <v>31</v>
      </c>
      <c r="N35" t="n">
        <v>80.64</v>
      </c>
      <c r="O35" t="n">
        <v>36055.83</v>
      </c>
      <c r="P35" t="n">
        <v>410.64</v>
      </c>
      <c r="Q35" t="n">
        <v>1397.18</v>
      </c>
      <c r="R35" t="n">
        <v>101.93</v>
      </c>
      <c r="S35" t="n">
        <v>66.97</v>
      </c>
      <c r="T35" t="n">
        <v>14803.41</v>
      </c>
      <c r="U35" t="n">
        <v>0.66</v>
      </c>
      <c r="V35" t="n">
        <v>0.84</v>
      </c>
      <c r="W35" t="n">
        <v>5.35</v>
      </c>
      <c r="X35" t="n">
        <v>0.9</v>
      </c>
      <c r="Y35" t="n">
        <v>1</v>
      </c>
      <c r="Z35" t="n">
        <v>10</v>
      </c>
      <c r="AA35" t="n">
        <v>498.8266512304248</v>
      </c>
      <c r="AB35" t="n">
        <v>709.7946201499425</v>
      </c>
      <c r="AC35" t="n">
        <v>643.3051106446667</v>
      </c>
      <c r="AD35" t="n">
        <v>498826.6512304248</v>
      </c>
      <c r="AE35" t="n">
        <v>709794.6201499425</v>
      </c>
      <c r="AF35" t="n">
        <v>3.987457974819348e-06</v>
      </c>
      <c r="AG35" t="n">
        <v>1.237083333333333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3.375</v>
      </c>
      <c r="E36" t="n">
        <v>29.63</v>
      </c>
      <c r="F36" t="n">
        <v>25.06</v>
      </c>
      <c r="G36" t="n">
        <v>46.98</v>
      </c>
      <c r="H36" t="n">
        <v>0.58</v>
      </c>
      <c r="I36" t="n">
        <v>32</v>
      </c>
      <c r="J36" t="n">
        <v>290.96</v>
      </c>
      <c r="K36" t="n">
        <v>60.56</v>
      </c>
      <c r="L36" t="n">
        <v>9.5</v>
      </c>
      <c r="M36" t="n">
        <v>30</v>
      </c>
      <c r="N36" t="n">
        <v>80.90000000000001</v>
      </c>
      <c r="O36" t="n">
        <v>36118.68</v>
      </c>
      <c r="P36" t="n">
        <v>409.67</v>
      </c>
      <c r="Q36" t="n">
        <v>1397.18</v>
      </c>
      <c r="R36" t="n">
        <v>101.58</v>
      </c>
      <c r="S36" t="n">
        <v>66.97</v>
      </c>
      <c r="T36" t="n">
        <v>14631.69</v>
      </c>
      <c r="U36" t="n">
        <v>0.66</v>
      </c>
      <c r="V36" t="n">
        <v>0.84</v>
      </c>
      <c r="W36" t="n">
        <v>5.35</v>
      </c>
      <c r="X36" t="n">
        <v>0.89</v>
      </c>
      <c r="Y36" t="n">
        <v>1</v>
      </c>
      <c r="Z36" t="n">
        <v>10</v>
      </c>
      <c r="AA36" t="n">
        <v>496.9501003520202</v>
      </c>
      <c r="AB36" t="n">
        <v>707.1244225679894</v>
      </c>
      <c r="AC36" t="n">
        <v>640.8850419344551</v>
      </c>
      <c r="AD36" t="n">
        <v>496950.1003520202</v>
      </c>
      <c r="AE36" t="n">
        <v>707124.4225679894</v>
      </c>
      <c r="AF36" t="n">
        <v>3.995864088902668e-06</v>
      </c>
      <c r="AG36" t="n">
        <v>1.234583333333333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3.3837</v>
      </c>
      <c r="E37" t="n">
        <v>29.55</v>
      </c>
      <c r="F37" t="n">
        <v>25.03</v>
      </c>
      <c r="G37" t="n">
        <v>48.45</v>
      </c>
      <c r="H37" t="n">
        <v>0.6</v>
      </c>
      <c r="I37" t="n">
        <v>31</v>
      </c>
      <c r="J37" t="n">
        <v>291.47</v>
      </c>
      <c r="K37" t="n">
        <v>60.56</v>
      </c>
      <c r="L37" t="n">
        <v>9.75</v>
      </c>
      <c r="M37" t="n">
        <v>29</v>
      </c>
      <c r="N37" t="n">
        <v>81.16</v>
      </c>
      <c r="O37" t="n">
        <v>36181.64</v>
      </c>
      <c r="P37" t="n">
        <v>408.11</v>
      </c>
      <c r="Q37" t="n">
        <v>1397.22</v>
      </c>
      <c r="R37" t="n">
        <v>100.9</v>
      </c>
      <c r="S37" t="n">
        <v>66.97</v>
      </c>
      <c r="T37" t="n">
        <v>14294.73</v>
      </c>
      <c r="U37" t="n">
        <v>0.66</v>
      </c>
      <c r="V37" t="n">
        <v>0.84</v>
      </c>
      <c r="W37" t="n">
        <v>5.34</v>
      </c>
      <c r="X37" t="n">
        <v>0.87</v>
      </c>
      <c r="Y37" t="n">
        <v>1</v>
      </c>
      <c r="Z37" t="n">
        <v>10</v>
      </c>
      <c r="AA37" t="n">
        <v>494.2532470812725</v>
      </c>
      <c r="AB37" t="n">
        <v>703.2869933965752</v>
      </c>
      <c r="AC37" t="n">
        <v>637.4070812291651</v>
      </c>
      <c r="AD37" t="n">
        <v>494253.2470812725</v>
      </c>
      <c r="AE37" t="n">
        <v>703286.9933965752</v>
      </c>
      <c r="AF37" t="n">
        <v>4.006164538554063e-06</v>
      </c>
      <c r="AG37" t="n">
        <v>1.23125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3.3835</v>
      </c>
      <c r="E38" t="n">
        <v>29.56</v>
      </c>
      <c r="F38" t="n">
        <v>25.04</v>
      </c>
      <c r="G38" t="n">
        <v>48.46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407.45</v>
      </c>
      <c r="Q38" t="n">
        <v>1397.2</v>
      </c>
      <c r="R38" t="n">
        <v>100.81</v>
      </c>
      <c r="S38" t="n">
        <v>66.97</v>
      </c>
      <c r="T38" t="n">
        <v>14252.34</v>
      </c>
      <c r="U38" t="n">
        <v>0.66</v>
      </c>
      <c r="V38" t="n">
        <v>0.84</v>
      </c>
      <c r="W38" t="n">
        <v>5.35</v>
      </c>
      <c r="X38" t="n">
        <v>0.87</v>
      </c>
      <c r="Y38" t="n">
        <v>1</v>
      </c>
      <c r="Z38" t="n">
        <v>10</v>
      </c>
      <c r="AA38" t="n">
        <v>493.8280566500675</v>
      </c>
      <c r="AB38" t="n">
        <v>702.6819778468566</v>
      </c>
      <c r="AC38" t="n">
        <v>636.8587400835654</v>
      </c>
      <c r="AD38" t="n">
        <v>493828.0566500675</v>
      </c>
      <c r="AE38" t="n">
        <v>702681.9778468566</v>
      </c>
      <c r="AF38" t="n">
        <v>4.005927746608053e-06</v>
      </c>
      <c r="AG38" t="n">
        <v>1.231666666666667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3.3932</v>
      </c>
      <c r="E39" t="n">
        <v>29.47</v>
      </c>
      <c r="F39" t="n">
        <v>25</v>
      </c>
      <c r="G39" t="n">
        <v>50.01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406.19</v>
      </c>
      <c r="Q39" t="n">
        <v>1397.2</v>
      </c>
      <c r="R39" t="n">
        <v>99.81</v>
      </c>
      <c r="S39" t="n">
        <v>66.97</v>
      </c>
      <c r="T39" t="n">
        <v>13754.94</v>
      </c>
      <c r="U39" t="n">
        <v>0.67</v>
      </c>
      <c r="V39" t="n">
        <v>0.84</v>
      </c>
      <c r="W39" t="n">
        <v>5.34</v>
      </c>
      <c r="X39" t="n">
        <v>0.84</v>
      </c>
      <c r="Y39" t="n">
        <v>1</v>
      </c>
      <c r="Z39" t="n">
        <v>10</v>
      </c>
      <c r="AA39" t="n">
        <v>491.1740873375282</v>
      </c>
      <c r="AB39" t="n">
        <v>698.9055694784646</v>
      </c>
      <c r="AC39" t="n">
        <v>633.4360841006916</v>
      </c>
      <c r="AD39" t="n">
        <v>491174.0873375282</v>
      </c>
      <c r="AE39" t="n">
        <v>698905.5694784645</v>
      </c>
      <c r="AF39" t="n">
        <v>4.017412155989492e-06</v>
      </c>
      <c r="AG39" t="n">
        <v>1.227916666666667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3.403</v>
      </c>
      <c r="E40" t="n">
        <v>29.39</v>
      </c>
      <c r="F40" t="n">
        <v>24.97</v>
      </c>
      <c r="G40" t="n">
        <v>51.66</v>
      </c>
      <c r="H40" t="n">
        <v>0.64</v>
      </c>
      <c r="I40" t="n">
        <v>29</v>
      </c>
      <c r="J40" t="n">
        <v>293</v>
      </c>
      <c r="K40" t="n">
        <v>60.56</v>
      </c>
      <c r="L40" t="n">
        <v>10.5</v>
      </c>
      <c r="M40" t="n">
        <v>27</v>
      </c>
      <c r="N40" t="n">
        <v>81.95</v>
      </c>
      <c r="O40" t="n">
        <v>36371.17</v>
      </c>
      <c r="P40" t="n">
        <v>405.13</v>
      </c>
      <c r="Q40" t="n">
        <v>1397.28</v>
      </c>
      <c r="R40" t="n">
        <v>98.70999999999999</v>
      </c>
      <c r="S40" t="n">
        <v>66.97</v>
      </c>
      <c r="T40" t="n">
        <v>13212.24</v>
      </c>
      <c r="U40" t="n">
        <v>0.68</v>
      </c>
      <c r="V40" t="n">
        <v>0.84</v>
      </c>
      <c r="W40" t="n">
        <v>5.34</v>
      </c>
      <c r="X40" t="n">
        <v>0.8</v>
      </c>
      <c r="Y40" t="n">
        <v>1</v>
      </c>
      <c r="Z40" t="n">
        <v>10</v>
      </c>
      <c r="AA40" t="n">
        <v>488.7451612243046</v>
      </c>
      <c r="AB40" t="n">
        <v>695.4493814747658</v>
      </c>
      <c r="AC40" t="n">
        <v>630.3036520661145</v>
      </c>
      <c r="AD40" t="n">
        <v>488745.1612243046</v>
      </c>
      <c r="AE40" t="n">
        <v>695449.3814747658</v>
      </c>
      <c r="AF40" t="n">
        <v>4.029014961343935e-06</v>
      </c>
      <c r="AG40" t="n">
        <v>1.224583333333333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3.4126</v>
      </c>
      <c r="E41" t="n">
        <v>29.3</v>
      </c>
      <c r="F41" t="n">
        <v>24.94</v>
      </c>
      <c r="G41" t="n">
        <v>53.44</v>
      </c>
      <c r="H41" t="n">
        <v>0.65</v>
      </c>
      <c r="I41" t="n">
        <v>28</v>
      </c>
      <c r="J41" t="n">
        <v>293.52</v>
      </c>
      <c r="K41" t="n">
        <v>60.56</v>
      </c>
      <c r="L41" t="n">
        <v>10.75</v>
      </c>
      <c r="M41" t="n">
        <v>26</v>
      </c>
      <c r="N41" t="n">
        <v>82.20999999999999</v>
      </c>
      <c r="O41" t="n">
        <v>36434.56</v>
      </c>
      <c r="P41" t="n">
        <v>403.48</v>
      </c>
      <c r="Q41" t="n">
        <v>1397.18</v>
      </c>
      <c r="R41" t="n">
        <v>97.8</v>
      </c>
      <c r="S41" t="n">
        <v>66.97</v>
      </c>
      <c r="T41" t="n">
        <v>12763.42</v>
      </c>
      <c r="U41" t="n">
        <v>0.68</v>
      </c>
      <c r="V41" t="n">
        <v>0.84</v>
      </c>
      <c r="W41" t="n">
        <v>5.34</v>
      </c>
      <c r="X41" t="n">
        <v>0.77</v>
      </c>
      <c r="Y41" t="n">
        <v>1</v>
      </c>
      <c r="Z41" t="n">
        <v>10</v>
      </c>
      <c r="AA41" t="n">
        <v>485.8915315532539</v>
      </c>
      <c r="AB41" t="n">
        <v>691.3888707073162</v>
      </c>
      <c r="AC41" t="n">
        <v>626.6235067756692</v>
      </c>
      <c r="AD41" t="n">
        <v>485891.5315532539</v>
      </c>
      <c r="AE41" t="n">
        <v>691388.8707073162</v>
      </c>
      <c r="AF41" t="n">
        <v>4.04038097475237e-06</v>
      </c>
      <c r="AG41" t="n">
        <v>1.220833333333333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3.4134</v>
      </c>
      <c r="E42" t="n">
        <v>29.3</v>
      </c>
      <c r="F42" t="n">
        <v>24.93</v>
      </c>
      <c r="G42" t="n">
        <v>53.43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402.78</v>
      </c>
      <c r="Q42" t="n">
        <v>1397.24</v>
      </c>
      <c r="R42" t="n">
        <v>97.23999999999999</v>
      </c>
      <c r="S42" t="n">
        <v>66.97</v>
      </c>
      <c r="T42" t="n">
        <v>12483.88</v>
      </c>
      <c r="U42" t="n">
        <v>0.6899999999999999</v>
      </c>
      <c r="V42" t="n">
        <v>0.84</v>
      </c>
      <c r="W42" t="n">
        <v>5.35</v>
      </c>
      <c r="X42" t="n">
        <v>0.77</v>
      </c>
      <c r="Y42" t="n">
        <v>1</v>
      </c>
      <c r="Z42" t="n">
        <v>10</v>
      </c>
      <c r="AA42" t="n">
        <v>485.1706027582792</v>
      </c>
      <c r="AB42" t="n">
        <v>690.3630406340393</v>
      </c>
      <c r="AC42" t="n">
        <v>625.6937706096602</v>
      </c>
      <c r="AD42" t="n">
        <v>485170.6027582792</v>
      </c>
      <c r="AE42" t="n">
        <v>690363.0406340393</v>
      </c>
      <c r="AF42" t="n">
        <v>4.041328142536406e-06</v>
      </c>
      <c r="AG42" t="n">
        <v>1.220833333333333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3.4237</v>
      </c>
      <c r="E43" t="n">
        <v>29.21</v>
      </c>
      <c r="F43" t="n">
        <v>24.9</v>
      </c>
      <c r="G43" t="n">
        <v>55.33</v>
      </c>
      <c r="H43" t="n">
        <v>0.68</v>
      </c>
      <c r="I43" t="n">
        <v>27</v>
      </c>
      <c r="J43" t="n">
        <v>294.55</v>
      </c>
      <c r="K43" t="n">
        <v>60.56</v>
      </c>
      <c r="L43" t="n">
        <v>11.25</v>
      </c>
      <c r="M43" t="n">
        <v>25</v>
      </c>
      <c r="N43" t="n">
        <v>82.73999999999999</v>
      </c>
      <c r="O43" t="n">
        <v>36561.67</v>
      </c>
      <c r="P43" t="n">
        <v>401.38</v>
      </c>
      <c r="Q43" t="n">
        <v>1397.34</v>
      </c>
      <c r="R43" t="n">
        <v>96.23</v>
      </c>
      <c r="S43" t="n">
        <v>66.97</v>
      </c>
      <c r="T43" t="n">
        <v>11983.54</v>
      </c>
      <c r="U43" t="n">
        <v>0.7</v>
      </c>
      <c r="V43" t="n">
        <v>0.85</v>
      </c>
      <c r="W43" t="n">
        <v>5.34</v>
      </c>
      <c r="X43" t="n">
        <v>0.73</v>
      </c>
      <c r="Y43" t="n">
        <v>1</v>
      </c>
      <c r="Z43" t="n">
        <v>10</v>
      </c>
      <c r="AA43" t="n">
        <v>482.4347212135983</v>
      </c>
      <c r="AB43" t="n">
        <v>686.4700770223476</v>
      </c>
      <c r="AC43" t="n">
        <v>622.1654776135455</v>
      </c>
      <c r="AD43" t="n">
        <v>482434.7212135983</v>
      </c>
      <c r="AE43" t="n">
        <v>686470.0770223476</v>
      </c>
      <c r="AF43" t="n">
        <v>4.053522927755872e-06</v>
      </c>
      <c r="AG43" t="n">
        <v>1.217083333333333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3.4306</v>
      </c>
      <c r="E44" t="n">
        <v>29.15</v>
      </c>
      <c r="F44" t="n">
        <v>24.89</v>
      </c>
      <c r="G44" t="n">
        <v>57.44</v>
      </c>
      <c r="H44" t="n">
        <v>0.6899999999999999</v>
      </c>
      <c r="I44" t="n">
        <v>26</v>
      </c>
      <c r="J44" t="n">
        <v>295.06</v>
      </c>
      <c r="K44" t="n">
        <v>60.56</v>
      </c>
      <c r="L44" t="n">
        <v>11.5</v>
      </c>
      <c r="M44" t="n">
        <v>24</v>
      </c>
      <c r="N44" t="n">
        <v>83.01000000000001</v>
      </c>
      <c r="O44" t="n">
        <v>36625.39</v>
      </c>
      <c r="P44" t="n">
        <v>399.62</v>
      </c>
      <c r="Q44" t="n">
        <v>1397.24</v>
      </c>
      <c r="R44" t="n">
        <v>96.06999999999999</v>
      </c>
      <c r="S44" t="n">
        <v>66.97</v>
      </c>
      <c r="T44" t="n">
        <v>11907.85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480.0338732062795</v>
      </c>
      <c r="AB44" t="n">
        <v>683.0538421536027</v>
      </c>
      <c r="AC44" t="n">
        <v>619.0692561322361</v>
      </c>
      <c r="AD44" t="n">
        <v>480033.8732062795</v>
      </c>
      <c r="AE44" t="n">
        <v>683053.8421536026</v>
      </c>
      <c r="AF44" t="n">
        <v>4.061692249893183e-06</v>
      </c>
      <c r="AG44" t="n">
        <v>1.214583333333333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3.4332</v>
      </c>
      <c r="E45" t="n">
        <v>29.13</v>
      </c>
      <c r="F45" t="n">
        <v>24.87</v>
      </c>
      <c r="G45" t="n">
        <v>57.39</v>
      </c>
      <c r="H45" t="n">
        <v>0.71</v>
      </c>
      <c r="I45" t="n">
        <v>26</v>
      </c>
      <c r="J45" t="n">
        <v>295.58</v>
      </c>
      <c r="K45" t="n">
        <v>60.56</v>
      </c>
      <c r="L45" t="n">
        <v>11.75</v>
      </c>
      <c r="M45" t="n">
        <v>24</v>
      </c>
      <c r="N45" t="n">
        <v>83.28</v>
      </c>
      <c r="O45" t="n">
        <v>36689.22</v>
      </c>
      <c r="P45" t="n">
        <v>399.05</v>
      </c>
      <c r="Q45" t="n">
        <v>1397.18</v>
      </c>
      <c r="R45" t="n">
        <v>95.51000000000001</v>
      </c>
      <c r="S45" t="n">
        <v>66.97</v>
      </c>
      <c r="T45" t="n">
        <v>11627.58</v>
      </c>
      <c r="U45" t="n">
        <v>0.7</v>
      </c>
      <c r="V45" t="n">
        <v>0.85</v>
      </c>
      <c r="W45" t="n">
        <v>5.33</v>
      </c>
      <c r="X45" t="n">
        <v>0.7</v>
      </c>
      <c r="Y45" t="n">
        <v>1</v>
      </c>
      <c r="Z45" t="n">
        <v>10</v>
      </c>
      <c r="AA45" t="n">
        <v>479.1043430384099</v>
      </c>
      <c r="AB45" t="n">
        <v>681.7311872577717</v>
      </c>
      <c r="AC45" t="n">
        <v>617.8704999991909</v>
      </c>
      <c r="AD45" t="n">
        <v>479104.3430384099</v>
      </c>
      <c r="AE45" t="n">
        <v>681731.1872577717</v>
      </c>
      <c r="AF45" t="n">
        <v>4.064770545191301e-06</v>
      </c>
      <c r="AG45" t="n">
        <v>1.21375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3.4406</v>
      </c>
      <c r="E46" t="n">
        <v>29.06</v>
      </c>
      <c r="F46" t="n">
        <v>24.86</v>
      </c>
      <c r="G46" t="n">
        <v>59.66</v>
      </c>
      <c r="H46" t="n">
        <v>0.72</v>
      </c>
      <c r="I46" t="n">
        <v>25</v>
      </c>
      <c r="J46" t="n">
        <v>296.1</v>
      </c>
      <c r="K46" t="n">
        <v>60.56</v>
      </c>
      <c r="L46" t="n">
        <v>12</v>
      </c>
      <c r="M46" t="n">
        <v>23</v>
      </c>
      <c r="N46" t="n">
        <v>83.54000000000001</v>
      </c>
      <c r="O46" t="n">
        <v>36753.16</v>
      </c>
      <c r="P46" t="n">
        <v>398.82</v>
      </c>
      <c r="Q46" t="n">
        <v>1397.21</v>
      </c>
      <c r="R46" t="n">
        <v>95.18000000000001</v>
      </c>
      <c r="S46" t="n">
        <v>66.97</v>
      </c>
      <c r="T46" t="n">
        <v>11464.63</v>
      </c>
      <c r="U46" t="n">
        <v>0.7</v>
      </c>
      <c r="V46" t="n">
        <v>0.85</v>
      </c>
      <c r="W46" t="n">
        <v>5.33</v>
      </c>
      <c r="X46" t="n">
        <v>0.6899999999999999</v>
      </c>
      <c r="Y46" t="n">
        <v>1</v>
      </c>
      <c r="Z46" t="n">
        <v>10</v>
      </c>
      <c r="AA46" t="n">
        <v>477.8328637198139</v>
      </c>
      <c r="AB46" t="n">
        <v>679.9219631961759</v>
      </c>
      <c r="AC46" t="n">
        <v>616.2307537231765</v>
      </c>
      <c r="AD46" t="n">
        <v>477832.8637198139</v>
      </c>
      <c r="AE46" t="n">
        <v>679921.9631961759</v>
      </c>
      <c r="AF46" t="n">
        <v>4.073531847193636e-06</v>
      </c>
      <c r="AG46" t="n">
        <v>1.210833333333333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3.4399</v>
      </c>
      <c r="E47" t="n">
        <v>29.07</v>
      </c>
      <c r="F47" t="n">
        <v>24.86</v>
      </c>
      <c r="G47" t="n">
        <v>59.67</v>
      </c>
      <c r="H47" t="n">
        <v>0.74</v>
      </c>
      <c r="I47" t="n">
        <v>25</v>
      </c>
      <c r="J47" t="n">
        <v>296.62</v>
      </c>
      <c r="K47" t="n">
        <v>60.56</v>
      </c>
      <c r="L47" t="n">
        <v>12.25</v>
      </c>
      <c r="M47" t="n">
        <v>23</v>
      </c>
      <c r="N47" t="n">
        <v>83.81</v>
      </c>
      <c r="O47" t="n">
        <v>36817.22</v>
      </c>
      <c r="P47" t="n">
        <v>397.74</v>
      </c>
      <c r="Q47" t="n">
        <v>1397.24</v>
      </c>
      <c r="R47" t="n">
        <v>95.29000000000001</v>
      </c>
      <c r="S47" t="n">
        <v>66.97</v>
      </c>
      <c r="T47" t="n">
        <v>11519.3</v>
      </c>
      <c r="U47" t="n">
        <v>0.7</v>
      </c>
      <c r="V47" t="n">
        <v>0.85</v>
      </c>
      <c r="W47" t="n">
        <v>5.34</v>
      </c>
      <c r="X47" t="n">
        <v>0.7</v>
      </c>
      <c r="Y47" t="n">
        <v>1</v>
      </c>
      <c r="Z47" t="n">
        <v>10</v>
      </c>
      <c r="AA47" t="n">
        <v>477.0929944576775</v>
      </c>
      <c r="AB47" t="n">
        <v>678.8691821938311</v>
      </c>
      <c r="AC47" t="n">
        <v>615.2765912373366</v>
      </c>
      <c r="AD47" t="n">
        <v>477092.9944576775</v>
      </c>
      <c r="AE47" t="n">
        <v>678869.1821938311</v>
      </c>
      <c r="AF47" t="n">
        <v>4.072703075382604e-06</v>
      </c>
      <c r="AG47" t="n">
        <v>1.21125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3.4502</v>
      </c>
      <c r="E48" t="n">
        <v>28.98</v>
      </c>
      <c r="F48" t="n">
        <v>24.83</v>
      </c>
      <c r="G48" t="n">
        <v>62.07</v>
      </c>
      <c r="H48" t="n">
        <v>0.75</v>
      </c>
      <c r="I48" t="n">
        <v>24</v>
      </c>
      <c r="J48" t="n">
        <v>297.14</v>
      </c>
      <c r="K48" t="n">
        <v>60.56</v>
      </c>
      <c r="L48" t="n">
        <v>12.5</v>
      </c>
      <c r="M48" t="n">
        <v>22</v>
      </c>
      <c r="N48" t="n">
        <v>84.08</v>
      </c>
      <c r="O48" t="n">
        <v>36881.39</v>
      </c>
      <c r="P48" t="n">
        <v>396.56</v>
      </c>
      <c r="Q48" t="n">
        <v>1397.19</v>
      </c>
      <c r="R48" t="n">
        <v>94.27</v>
      </c>
      <c r="S48" t="n">
        <v>66.97</v>
      </c>
      <c r="T48" t="n">
        <v>11015.81</v>
      </c>
      <c r="U48" t="n">
        <v>0.71</v>
      </c>
      <c r="V48" t="n">
        <v>0.85</v>
      </c>
      <c r="W48" t="n">
        <v>5.33</v>
      </c>
      <c r="X48" t="n">
        <v>0.66</v>
      </c>
      <c r="Y48" t="n">
        <v>1</v>
      </c>
      <c r="Z48" t="n">
        <v>10</v>
      </c>
      <c r="AA48" t="n">
        <v>474.5719619371154</v>
      </c>
      <c r="AB48" t="n">
        <v>675.2819333651963</v>
      </c>
      <c r="AC48" t="n">
        <v>612.0253754079927</v>
      </c>
      <c r="AD48" t="n">
        <v>474571.9619371154</v>
      </c>
      <c r="AE48" t="n">
        <v>675281.9333651963</v>
      </c>
      <c r="AF48" t="n">
        <v>4.084897860602071e-06</v>
      </c>
      <c r="AG48" t="n">
        <v>1.2075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3.45</v>
      </c>
      <c r="E49" t="n">
        <v>28.99</v>
      </c>
      <c r="F49" t="n">
        <v>24.83</v>
      </c>
      <c r="G49" t="n">
        <v>62.08</v>
      </c>
      <c r="H49" t="n">
        <v>0.76</v>
      </c>
      <c r="I49" t="n">
        <v>24</v>
      </c>
      <c r="J49" t="n">
        <v>297.66</v>
      </c>
      <c r="K49" t="n">
        <v>60.56</v>
      </c>
      <c r="L49" t="n">
        <v>12.75</v>
      </c>
      <c r="M49" t="n">
        <v>22</v>
      </c>
      <c r="N49" t="n">
        <v>84.36</v>
      </c>
      <c r="O49" t="n">
        <v>36945.67</v>
      </c>
      <c r="P49" t="n">
        <v>395.81</v>
      </c>
      <c r="Q49" t="n">
        <v>1397.24</v>
      </c>
      <c r="R49" t="n">
        <v>94.12</v>
      </c>
      <c r="S49" t="n">
        <v>66.97</v>
      </c>
      <c r="T49" t="n">
        <v>10939.7</v>
      </c>
      <c r="U49" t="n">
        <v>0.71</v>
      </c>
      <c r="V49" t="n">
        <v>0.85</v>
      </c>
      <c r="W49" t="n">
        <v>5.34</v>
      </c>
      <c r="X49" t="n">
        <v>0.66</v>
      </c>
      <c r="Y49" t="n">
        <v>1</v>
      </c>
      <c r="Z49" t="n">
        <v>10</v>
      </c>
      <c r="AA49" t="n">
        <v>474.0223411690851</v>
      </c>
      <c r="AB49" t="n">
        <v>674.4998623525345</v>
      </c>
      <c r="AC49" t="n">
        <v>611.3165643448344</v>
      </c>
      <c r="AD49" t="n">
        <v>474022.3411690851</v>
      </c>
      <c r="AE49" t="n">
        <v>674499.8623525344</v>
      </c>
      <c r="AF49" t="n">
        <v>4.084661068656062e-06</v>
      </c>
      <c r="AG49" t="n">
        <v>1.207916666666667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3.4605</v>
      </c>
      <c r="E50" t="n">
        <v>28.9</v>
      </c>
      <c r="F50" t="n">
        <v>24.8</v>
      </c>
      <c r="G50" t="n">
        <v>64.68000000000001</v>
      </c>
      <c r="H50" t="n">
        <v>0.78</v>
      </c>
      <c r="I50" t="n">
        <v>23</v>
      </c>
      <c r="J50" t="n">
        <v>298.18</v>
      </c>
      <c r="K50" t="n">
        <v>60.56</v>
      </c>
      <c r="L50" t="n">
        <v>13</v>
      </c>
      <c r="M50" t="n">
        <v>21</v>
      </c>
      <c r="N50" t="n">
        <v>84.63</v>
      </c>
      <c r="O50" t="n">
        <v>37010.06</v>
      </c>
      <c r="P50" t="n">
        <v>394.34</v>
      </c>
      <c r="Q50" t="n">
        <v>1397.25</v>
      </c>
      <c r="R50" t="n">
        <v>93.11</v>
      </c>
      <c r="S50" t="n">
        <v>66.97</v>
      </c>
      <c r="T50" t="n">
        <v>10441.79</v>
      </c>
      <c r="U50" t="n">
        <v>0.72</v>
      </c>
      <c r="V50" t="n">
        <v>0.85</v>
      </c>
      <c r="W50" t="n">
        <v>5.33</v>
      </c>
      <c r="X50" t="n">
        <v>0.63</v>
      </c>
      <c r="Y50" t="n">
        <v>1</v>
      </c>
      <c r="Z50" t="n">
        <v>10</v>
      </c>
      <c r="AA50" t="n">
        <v>471.267295131861</v>
      </c>
      <c r="AB50" t="n">
        <v>670.5796290396921</v>
      </c>
      <c r="AC50" t="n">
        <v>607.7635561175557</v>
      </c>
      <c r="AD50" t="n">
        <v>471267.2951318611</v>
      </c>
      <c r="AE50" t="n">
        <v>670579.6290396921</v>
      </c>
      <c r="AF50" t="n">
        <v>4.097092645821537e-06</v>
      </c>
      <c r="AG50" t="n">
        <v>1.204166666666667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3.4588</v>
      </c>
      <c r="E51" t="n">
        <v>28.91</v>
      </c>
      <c r="F51" t="n">
        <v>24.81</v>
      </c>
      <c r="G51" t="n">
        <v>64.72</v>
      </c>
      <c r="H51" t="n">
        <v>0.79</v>
      </c>
      <c r="I51" t="n">
        <v>23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393.57</v>
      </c>
      <c r="Q51" t="n">
        <v>1397.27</v>
      </c>
      <c r="R51" t="n">
        <v>93.43000000000001</v>
      </c>
      <c r="S51" t="n">
        <v>66.97</v>
      </c>
      <c r="T51" t="n">
        <v>10599.25</v>
      </c>
      <c r="U51" t="n">
        <v>0.72</v>
      </c>
      <c r="V51" t="n">
        <v>0.85</v>
      </c>
      <c r="W51" t="n">
        <v>5.33</v>
      </c>
      <c r="X51" t="n">
        <v>0.64</v>
      </c>
      <c r="Y51" t="n">
        <v>1</v>
      </c>
      <c r="Z51" t="n">
        <v>10</v>
      </c>
      <c r="AA51" t="n">
        <v>470.963573606197</v>
      </c>
      <c r="AB51" t="n">
        <v>670.1474550481697</v>
      </c>
      <c r="AC51" t="n">
        <v>607.3718657193172</v>
      </c>
      <c r="AD51" t="n">
        <v>470963.573606197</v>
      </c>
      <c r="AE51" t="n">
        <v>670147.4550481697</v>
      </c>
      <c r="AF51" t="n">
        <v>4.09507991428046e-06</v>
      </c>
      <c r="AG51" t="n">
        <v>1.204583333333333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3.4704</v>
      </c>
      <c r="E52" t="n">
        <v>28.82</v>
      </c>
      <c r="F52" t="n">
        <v>24.77</v>
      </c>
      <c r="G52" t="n">
        <v>67.54000000000001</v>
      </c>
      <c r="H52" t="n">
        <v>0.8</v>
      </c>
      <c r="I52" t="n">
        <v>22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392.52</v>
      </c>
      <c r="Q52" t="n">
        <v>1397.25</v>
      </c>
      <c r="R52" t="n">
        <v>92.14</v>
      </c>
      <c r="S52" t="n">
        <v>66.97</v>
      </c>
      <c r="T52" t="n">
        <v>9963.48</v>
      </c>
      <c r="U52" t="n">
        <v>0.73</v>
      </c>
      <c r="V52" t="n">
        <v>0.85</v>
      </c>
      <c r="W52" t="n">
        <v>5.33</v>
      </c>
      <c r="X52" t="n">
        <v>0.6</v>
      </c>
      <c r="Y52" t="n">
        <v>1</v>
      </c>
      <c r="Z52" t="n">
        <v>10</v>
      </c>
      <c r="AA52" t="n">
        <v>468.3422538739033</v>
      </c>
      <c r="AB52" t="n">
        <v>666.417504695506</v>
      </c>
      <c r="AC52" t="n">
        <v>603.991315830375</v>
      </c>
      <c r="AD52" t="n">
        <v>468342.2538739033</v>
      </c>
      <c r="AE52" t="n">
        <v>666417.504695506</v>
      </c>
      <c r="AF52" t="n">
        <v>4.108813847148984e-06</v>
      </c>
      <c r="AG52" t="n">
        <v>1.200833333333333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3.4698</v>
      </c>
      <c r="E53" t="n">
        <v>28.82</v>
      </c>
      <c r="F53" t="n">
        <v>24.77</v>
      </c>
      <c r="G53" t="n">
        <v>67.55</v>
      </c>
      <c r="H53" t="n">
        <v>0.82</v>
      </c>
      <c r="I53" t="n">
        <v>22</v>
      </c>
      <c r="J53" t="n">
        <v>299.76</v>
      </c>
      <c r="K53" t="n">
        <v>60.56</v>
      </c>
      <c r="L53" t="n">
        <v>13.75</v>
      </c>
      <c r="M53" t="n">
        <v>20</v>
      </c>
      <c r="N53" t="n">
        <v>85.45</v>
      </c>
      <c r="O53" t="n">
        <v>37204.07</v>
      </c>
      <c r="P53" t="n">
        <v>391.73</v>
      </c>
      <c r="Q53" t="n">
        <v>1397.26</v>
      </c>
      <c r="R53" t="n">
        <v>92.12</v>
      </c>
      <c r="S53" t="n">
        <v>66.97</v>
      </c>
      <c r="T53" t="n">
        <v>9951.43</v>
      </c>
      <c r="U53" t="n">
        <v>0.73</v>
      </c>
      <c r="V53" t="n">
        <v>0.85</v>
      </c>
      <c r="W53" t="n">
        <v>5.33</v>
      </c>
      <c r="X53" t="n">
        <v>0.6</v>
      </c>
      <c r="Y53" t="n">
        <v>1</v>
      </c>
      <c r="Z53" t="n">
        <v>10</v>
      </c>
      <c r="AA53" t="n">
        <v>467.8127091155059</v>
      </c>
      <c r="AB53" t="n">
        <v>665.6640004075696</v>
      </c>
      <c r="AC53" t="n">
        <v>603.308395524189</v>
      </c>
      <c r="AD53" t="n">
        <v>467812.7091155059</v>
      </c>
      <c r="AE53" t="n">
        <v>665664.0004075696</v>
      </c>
      <c r="AF53" t="n">
        <v>4.108103471310957e-06</v>
      </c>
      <c r="AG53" t="n">
        <v>1.200833333333333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3.4821</v>
      </c>
      <c r="E54" t="n">
        <v>28.72</v>
      </c>
      <c r="F54" t="n">
        <v>24.72</v>
      </c>
      <c r="G54" t="n">
        <v>70.63</v>
      </c>
      <c r="H54" t="n">
        <v>0.83</v>
      </c>
      <c r="I54" t="n">
        <v>21</v>
      </c>
      <c r="J54" t="n">
        <v>300.28</v>
      </c>
      <c r="K54" t="n">
        <v>60.56</v>
      </c>
      <c r="L54" t="n">
        <v>14</v>
      </c>
      <c r="M54" t="n">
        <v>19</v>
      </c>
      <c r="N54" t="n">
        <v>85.73</v>
      </c>
      <c r="O54" t="n">
        <v>37268.93</v>
      </c>
      <c r="P54" t="n">
        <v>389.12</v>
      </c>
      <c r="Q54" t="n">
        <v>1397.26</v>
      </c>
      <c r="R54" t="n">
        <v>90.67</v>
      </c>
      <c r="S54" t="n">
        <v>66.97</v>
      </c>
      <c r="T54" t="n">
        <v>9233</v>
      </c>
      <c r="U54" t="n">
        <v>0.74</v>
      </c>
      <c r="V54" t="n">
        <v>0.85</v>
      </c>
      <c r="W54" t="n">
        <v>5.32</v>
      </c>
      <c r="X54" t="n">
        <v>0.5600000000000001</v>
      </c>
      <c r="Y54" t="n">
        <v>1</v>
      </c>
      <c r="Z54" t="n">
        <v>10</v>
      </c>
      <c r="AA54" t="n">
        <v>463.8568411035247</v>
      </c>
      <c r="AB54" t="n">
        <v>660.0350833759685</v>
      </c>
      <c r="AC54" t="n">
        <v>598.2067633181588</v>
      </c>
      <c r="AD54" t="n">
        <v>463856.8411035247</v>
      </c>
      <c r="AE54" t="n">
        <v>660035.0833759685</v>
      </c>
      <c r="AF54" t="n">
        <v>4.122666175990513e-06</v>
      </c>
      <c r="AG54" t="n">
        <v>1.196666666666667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3.4779</v>
      </c>
      <c r="E55" t="n">
        <v>28.75</v>
      </c>
      <c r="F55" t="n">
        <v>24.76</v>
      </c>
      <c r="G55" t="n">
        <v>70.73</v>
      </c>
      <c r="H55" t="n">
        <v>0.84</v>
      </c>
      <c r="I55" t="n">
        <v>21</v>
      </c>
      <c r="J55" t="n">
        <v>300.81</v>
      </c>
      <c r="K55" t="n">
        <v>60.56</v>
      </c>
      <c r="L55" t="n">
        <v>14.25</v>
      </c>
      <c r="M55" t="n">
        <v>19</v>
      </c>
      <c r="N55" t="n">
        <v>86</v>
      </c>
      <c r="O55" t="n">
        <v>37333.9</v>
      </c>
      <c r="P55" t="n">
        <v>389.77</v>
      </c>
      <c r="Q55" t="n">
        <v>1397.2</v>
      </c>
      <c r="R55" t="n">
        <v>91.44</v>
      </c>
      <c r="S55" t="n">
        <v>66.97</v>
      </c>
      <c r="T55" t="n">
        <v>9616.67</v>
      </c>
      <c r="U55" t="n">
        <v>0.73</v>
      </c>
      <c r="V55" t="n">
        <v>0.85</v>
      </c>
      <c r="W55" t="n">
        <v>5.34</v>
      </c>
      <c r="X55" t="n">
        <v>0.59</v>
      </c>
      <c r="Y55" t="n">
        <v>1</v>
      </c>
      <c r="Z55" t="n">
        <v>10</v>
      </c>
      <c r="AA55" t="n">
        <v>465.1582417417289</v>
      </c>
      <c r="AB55" t="n">
        <v>661.8868833336862</v>
      </c>
      <c r="AC55" t="n">
        <v>599.8850972233098</v>
      </c>
      <c r="AD55" t="n">
        <v>465158.2417417289</v>
      </c>
      <c r="AE55" t="n">
        <v>661886.8833336863</v>
      </c>
      <c r="AF55" t="n">
        <v>4.117693545124323e-06</v>
      </c>
      <c r="AG55" t="n">
        <v>1.197916666666667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3.4812</v>
      </c>
      <c r="E56" t="n">
        <v>28.73</v>
      </c>
      <c r="F56" t="n">
        <v>24.73</v>
      </c>
      <c r="G56" t="n">
        <v>70.65000000000001</v>
      </c>
      <c r="H56" t="n">
        <v>0.86</v>
      </c>
      <c r="I56" t="n">
        <v>21</v>
      </c>
      <c r="J56" t="n">
        <v>301.34</v>
      </c>
      <c r="K56" t="n">
        <v>60.56</v>
      </c>
      <c r="L56" t="n">
        <v>14.5</v>
      </c>
      <c r="M56" t="n">
        <v>19</v>
      </c>
      <c r="N56" t="n">
        <v>86.28</v>
      </c>
      <c r="O56" t="n">
        <v>37399</v>
      </c>
      <c r="P56" t="n">
        <v>388.38</v>
      </c>
      <c r="Q56" t="n">
        <v>1397.19</v>
      </c>
      <c r="R56" t="n">
        <v>90.81</v>
      </c>
      <c r="S56" t="n">
        <v>66.97</v>
      </c>
      <c r="T56" t="n">
        <v>9301.540000000001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463.4711036374877</v>
      </c>
      <c r="AB56" t="n">
        <v>659.486206571756</v>
      </c>
      <c r="AC56" t="n">
        <v>597.7093021607474</v>
      </c>
      <c r="AD56" t="n">
        <v>463471.1036374877</v>
      </c>
      <c r="AE56" t="n">
        <v>659486.206571756</v>
      </c>
      <c r="AF56" t="n">
        <v>4.121600612233473e-06</v>
      </c>
      <c r="AG56" t="n">
        <v>1.197083333333333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3.4901</v>
      </c>
      <c r="E57" t="n">
        <v>28.65</v>
      </c>
      <c r="F57" t="n">
        <v>24.71</v>
      </c>
      <c r="G57" t="n">
        <v>74.12</v>
      </c>
      <c r="H57" t="n">
        <v>0.87</v>
      </c>
      <c r="I57" t="n">
        <v>20</v>
      </c>
      <c r="J57" t="n">
        <v>301.86</v>
      </c>
      <c r="K57" t="n">
        <v>60.56</v>
      </c>
      <c r="L57" t="n">
        <v>14.75</v>
      </c>
      <c r="M57" t="n">
        <v>18</v>
      </c>
      <c r="N57" t="n">
        <v>86.56</v>
      </c>
      <c r="O57" t="n">
        <v>37464.21</v>
      </c>
      <c r="P57" t="n">
        <v>387.4</v>
      </c>
      <c r="Q57" t="n">
        <v>1397.19</v>
      </c>
      <c r="R57" t="n">
        <v>89.98</v>
      </c>
      <c r="S57" t="n">
        <v>66.97</v>
      </c>
      <c r="T57" t="n">
        <v>8894.139999999999</v>
      </c>
      <c r="U57" t="n">
        <v>0.74</v>
      </c>
      <c r="V57" t="n">
        <v>0.85</v>
      </c>
      <c r="W57" t="n">
        <v>5.33</v>
      </c>
      <c r="X57" t="n">
        <v>0.54</v>
      </c>
      <c r="Y57" t="n">
        <v>1</v>
      </c>
      <c r="Z57" t="n">
        <v>10</v>
      </c>
      <c r="AA57" t="n">
        <v>461.4172016004285</v>
      </c>
      <c r="AB57" t="n">
        <v>656.5636509853143</v>
      </c>
      <c r="AC57" t="n">
        <v>595.0605149038026</v>
      </c>
      <c r="AD57" t="n">
        <v>461417.2016004286</v>
      </c>
      <c r="AE57" t="n">
        <v>656563.6509853143</v>
      </c>
      <c r="AF57" t="n">
        <v>4.132137853830875e-06</v>
      </c>
      <c r="AG57" t="n">
        <v>1.19375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3.4901</v>
      </c>
      <c r="E58" t="n">
        <v>28.65</v>
      </c>
      <c r="F58" t="n">
        <v>24.71</v>
      </c>
      <c r="G58" t="n">
        <v>74.12</v>
      </c>
      <c r="H58" t="n">
        <v>0.88</v>
      </c>
      <c r="I58" t="n">
        <v>20</v>
      </c>
      <c r="J58" t="n">
        <v>302.39</v>
      </c>
      <c r="K58" t="n">
        <v>60.56</v>
      </c>
      <c r="L58" t="n">
        <v>15</v>
      </c>
      <c r="M58" t="n">
        <v>18</v>
      </c>
      <c r="N58" t="n">
        <v>86.84</v>
      </c>
      <c r="O58" t="n">
        <v>37529.55</v>
      </c>
      <c r="P58" t="n">
        <v>387</v>
      </c>
      <c r="Q58" t="n">
        <v>1397.29</v>
      </c>
      <c r="R58" t="n">
        <v>90.12</v>
      </c>
      <c r="S58" t="n">
        <v>66.97</v>
      </c>
      <c r="T58" t="n">
        <v>8960.389999999999</v>
      </c>
      <c r="U58" t="n">
        <v>0.74</v>
      </c>
      <c r="V58" t="n">
        <v>0.85</v>
      </c>
      <c r="W58" t="n">
        <v>5.33</v>
      </c>
      <c r="X58" t="n">
        <v>0.54</v>
      </c>
      <c r="Y58" t="n">
        <v>1</v>
      </c>
      <c r="Z58" t="n">
        <v>10</v>
      </c>
      <c r="AA58" t="n">
        <v>461.1110712250394</v>
      </c>
      <c r="AB58" t="n">
        <v>656.1280493730512</v>
      </c>
      <c r="AC58" t="n">
        <v>594.6657179647744</v>
      </c>
      <c r="AD58" t="n">
        <v>461111.0712250394</v>
      </c>
      <c r="AE58" t="n">
        <v>656128.0493730513</v>
      </c>
      <c r="AF58" t="n">
        <v>4.132137853830875e-06</v>
      </c>
      <c r="AG58" t="n">
        <v>1.19375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3.4999</v>
      </c>
      <c r="E59" t="n">
        <v>28.57</v>
      </c>
      <c r="F59" t="n">
        <v>24.68</v>
      </c>
      <c r="G59" t="n">
        <v>77.93000000000001</v>
      </c>
      <c r="H59" t="n">
        <v>0.9</v>
      </c>
      <c r="I59" t="n">
        <v>19</v>
      </c>
      <c r="J59" t="n">
        <v>302.92</v>
      </c>
      <c r="K59" t="n">
        <v>60.56</v>
      </c>
      <c r="L59" t="n">
        <v>15.25</v>
      </c>
      <c r="M59" t="n">
        <v>17</v>
      </c>
      <c r="N59" t="n">
        <v>87.12</v>
      </c>
      <c r="O59" t="n">
        <v>37595</v>
      </c>
      <c r="P59" t="n">
        <v>383.6</v>
      </c>
      <c r="Q59" t="n">
        <v>1397.19</v>
      </c>
      <c r="R59" t="n">
        <v>89.22</v>
      </c>
      <c r="S59" t="n">
        <v>66.97</v>
      </c>
      <c r="T59" t="n">
        <v>8517.110000000001</v>
      </c>
      <c r="U59" t="n">
        <v>0.75</v>
      </c>
      <c r="V59" t="n">
        <v>0.85</v>
      </c>
      <c r="W59" t="n">
        <v>5.33</v>
      </c>
      <c r="X59" t="n">
        <v>0.51</v>
      </c>
      <c r="Y59" t="n">
        <v>1</v>
      </c>
      <c r="Z59" t="n">
        <v>10</v>
      </c>
      <c r="AA59" t="n">
        <v>457.0457675003966</v>
      </c>
      <c r="AB59" t="n">
        <v>650.3434131554204</v>
      </c>
      <c r="AC59" t="n">
        <v>589.4229534574356</v>
      </c>
      <c r="AD59" t="n">
        <v>457045.7675003966</v>
      </c>
      <c r="AE59" t="n">
        <v>650343.4131554205</v>
      </c>
      <c r="AF59" t="n">
        <v>4.143740659185318e-06</v>
      </c>
      <c r="AG59" t="n">
        <v>1.190416666666667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3.4985</v>
      </c>
      <c r="E60" t="n">
        <v>28.58</v>
      </c>
      <c r="F60" t="n">
        <v>24.69</v>
      </c>
      <c r="G60" t="n">
        <v>77.97</v>
      </c>
      <c r="H60" t="n">
        <v>0.91</v>
      </c>
      <c r="I60" t="n">
        <v>19</v>
      </c>
      <c r="J60" t="n">
        <v>303.46</v>
      </c>
      <c r="K60" t="n">
        <v>60.56</v>
      </c>
      <c r="L60" t="n">
        <v>15.5</v>
      </c>
      <c r="M60" t="n">
        <v>17</v>
      </c>
      <c r="N60" t="n">
        <v>87.40000000000001</v>
      </c>
      <c r="O60" t="n">
        <v>37660.57</v>
      </c>
      <c r="P60" t="n">
        <v>384.88</v>
      </c>
      <c r="Q60" t="n">
        <v>1397.2</v>
      </c>
      <c r="R60" t="n">
        <v>89.48</v>
      </c>
      <c r="S60" t="n">
        <v>66.97</v>
      </c>
      <c r="T60" t="n">
        <v>8647.41</v>
      </c>
      <c r="U60" t="n">
        <v>0.75</v>
      </c>
      <c r="V60" t="n">
        <v>0.85</v>
      </c>
      <c r="W60" t="n">
        <v>5.33</v>
      </c>
      <c r="X60" t="n">
        <v>0.52</v>
      </c>
      <c r="Y60" t="n">
        <v>1</v>
      </c>
      <c r="Z60" t="n">
        <v>10</v>
      </c>
      <c r="AA60" t="n">
        <v>458.2658336960965</v>
      </c>
      <c r="AB60" t="n">
        <v>652.0794800231361</v>
      </c>
      <c r="AC60" t="n">
        <v>590.9963954880139</v>
      </c>
      <c r="AD60" t="n">
        <v>458265.8336960965</v>
      </c>
      <c r="AE60" t="n">
        <v>652079.480023136</v>
      </c>
      <c r="AF60" t="n">
        <v>4.142083115563255e-06</v>
      </c>
      <c r="AG60" t="n">
        <v>1.190833333333333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3.4976</v>
      </c>
      <c r="E61" t="n">
        <v>28.59</v>
      </c>
      <c r="F61" t="n">
        <v>24.7</v>
      </c>
      <c r="G61" t="n">
        <v>77.98999999999999</v>
      </c>
      <c r="H61" t="n">
        <v>0.92</v>
      </c>
      <c r="I61" t="n">
        <v>19</v>
      </c>
      <c r="J61" t="n">
        <v>303.99</v>
      </c>
      <c r="K61" t="n">
        <v>60.56</v>
      </c>
      <c r="L61" t="n">
        <v>15.75</v>
      </c>
      <c r="M61" t="n">
        <v>17</v>
      </c>
      <c r="N61" t="n">
        <v>87.68000000000001</v>
      </c>
      <c r="O61" t="n">
        <v>37726.27</v>
      </c>
      <c r="P61" t="n">
        <v>384.24</v>
      </c>
      <c r="Q61" t="n">
        <v>1397.21</v>
      </c>
      <c r="R61" t="n">
        <v>89.76000000000001</v>
      </c>
      <c r="S61" t="n">
        <v>66.97</v>
      </c>
      <c r="T61" t="n">
        <v>8787.950000000001</v>
      </c>
      <c r="U61" t="n">
        <v>0.75</v>
      </c>
      <c r="V61" t="n">
        <v>0.85</v>
      </c>
      <c r="W61" t="n">
        <v>5.33</v>
      </c>
      <c r="X61" t="n">
        <v>0.53</v>
      </c>
      <c r="Y61" t="n">
        <v>1</v>
      </c>
      <c r="Z61" t="n">
        <v>10</v>
      </c>
      <c r="AA61" t="n">
        <v>457.9568707015117</v>
      </c>
      <c r="AB61" t="n">
        <v>651.6398477965082</v>
      </c>
      <c r="AC61" t="n">
        <v>590.5979454995736</v>
      </c>
      <c r="AD61" t="n">
        <v>457956.8707015117</v>
      </c>
      <c r="AE61" t="n">
        <v>651639.8477965082</v>
      </c>
      <c r="AF61" t="n">
        <v>4.141017551806214e-06</v>
      </c>
      <c r="AG61" t="n">
        <v>1.19125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3.4985</v>
      </c>
      <c r="E62" t="n">
        <v>28.58</v>
      </c>
      <c r="F62" t="n">
        <v>24.69</v>
      </c>
      <c r="G62" t="n">
        <v>77.97</v>
      </c>
      <c r="H62" t="n">
        <v>0.9399999999999999</v>
      </c>
      <c r="I62" t="n">
        <v>19</v>
      </c>
      <c r="J62" t="n">
        <v>304.52</v>
      </c>
      <c r="K62" t="n">
        <v>60.56</v>
      </c>
      <c r="L62" t="n">
        <v>16</v>
      </c>
      <c r="M62" t="n">
        <v>17</v>
      </c>
      <c r="N62" t="n">
        <v>87.97</v>
      </c>
      <c r="O62" t="n">
        <v>37792.08</v>
      </c>
      <c r="P62" t="n">
        <v>381.65</v>
      </c>
      <c r="Q62" t="n">
        <v>1397.26</v>
      </c>
      <c r="R62" t="n">
        <v>89.66</v>
      </c>
      <c r="S62" t="n">
        <v>66.97</v>
      </c>
      <c r="T62" t="n">
        <v>8734.52</v>
      </c>
      <c r="U62" t="n">
        <v>0.75</v>
      </c>
      <c r="V62" t="n">
        <v>0.85</v>
      </c>
      <c r="W62" t="n">
        <v>5.32</v>
      </c>
      <c r="X62" t="n">
        <v>0.52</v>
      </c>
      <c r="Y62" t="n">
        <v>1</v>
      </c>
      <c r="Z62" t="n">
        <v>10</v>
      </c>
      <c r="AA62" t="n">
        <v>455.7997662652244</v>
      </c>
      <c r="AB62" t="n">
        <v>648.5704425828902</v>
      </c>
      <c r="AC62" t="n">
        <v>587.8160646505152</v>
      </c>
      <c r="AD62" t="n">
        <v>455799.7662652244</v>
      </c>
      <c r="AE62" t="n">
        <v>648570.4425828903</v>
      </c>
      <c r="AF62" t="n">
        <v>4.142083115563255e-06</v>
      </c>
      <c r="AG62" t="n">
        <v>1.190833333333333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3.5094</v>
      </c>
      <c r="E63" t="n">
        <v>28.5</v>
      </c>
      <c r="F63" t="n">
        <v>24.65</v>
      </c>
      <c r="G63" t="n">
        <v>82.18000000000001</v>
      </c>
      <c r="H63" t="n">
        <v>0.95</v>
      </c>
      <c r="I63" t="n">
        <v>18</v>
      </c>
      <c r="J63" t="n">
        <v>305.06</v>
      </c>
      <c r="K63" t="n">
        <v>60.56</v>
      </c>
      <c r="L63" t="n">
        <v>16.25</v>
      </c>
      <c r="M63" t="n">
        <v>16</v>
      </c>
      <c r="N63" t="n">
        <v>88.25</v>
      </c>
      <c r="O63" t="n">
        <v>37858.02</v>
      </c>
      <c r="P63" t="n">
        <v>381.31</v>
      </c>
      <c r="Q63" t="n">
        <v>1397.24</v>
      </c>
      <c r="R63" t="n">
        <v>88.70999999999999</v>
      </c>
      <c r="S63" t="n">
        <v>66.97</v>
      </c>
      <c r="T63" t="n">
        <v>8265.549999999999</v>
      </c>
      <c r="U63" t="n">
        <v>0.75</v>
      </c>
      <c r="V63" t="n">
        <v>0.85</v>
      </c>
      <c r="W63" t="n">
        <v>5.32</v>
      </c>
      <c r="X63" t="n">
        <v>0.49</v>
      </c>
      <c r="Y63" t="n">
        <v>1</v>
      </c>
      <c r="Z63" t="n">
        <v>10</v>
      </c>
      <c r="AA63" t="n">
        <v>453.8897079936548</v>
      </c>
      <c r="AB63" t="n">
        <v>645.8525663788246</v>
      </c>
      <c r="AC63" t="n">
        <v>585.3527835794278</v>
      </c>
      <c r="AD63" t="n">
        <v>453889.7079936548</v>
      </c>
      <c r="AE63" t="n">
        <v>645852.5663788245</v>
      </c>
      <c r="AF63" t="n">
        <v>4.154988276620748e-06</v>
      </c>
      <c r="AG63" t="n">
        <v>1.1875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3.5068</v>
      </c>
      <c r="E64" t="n">
        <v>28.52</v>
      </c>
      <c r="F64" t="n">
        <v>24.68</v>
      </c>
      <c r="G64" t="n">
        <v>82.25</v>
      </c>
      <c r="H64" t="n">
        <v>0.96</v>
      </c>
      <c r="I64" t="n">
        <v>18</v>
      </c>
      <c r="J64" t="n">
        <v>305.59</v>
      </c>
      <c r="K64" t="n">
        <v>60.56</v>
      </c>
      <c r="L64" t="n">
        <v>16.5</v>
      </c>
      <c r="M64" t="n">
        <v>16</v>
      </c>
      <c r="N64" t="n">
        <v>88.54000000000001</v>
      </c>
      <c r="O64" t="n">
        <v>37924.08</v>
      </c>
      <c r="P64" t="n">
        <v>381.94</v>
      </c>
      <c r="Q64" t="n">
        <v>1397.18</v>
      </c>
      <c r="R64" t="n">
        <v>89.09999999999999</v>
      </c>
      <c r="S64" t="n">
        <v>66.97</v>
      </c>
      <c r="T64" t="n">
        <v>8463.23</v>
      </c>
      <c r="U64" t="n">
        <v>0.75</v>
      </c>
      <c r="V64" t="n">
        <v>0.85</v>
      </c>
      <c r="W64" t="n">
        <v>5.33</v>
      </c>
      <c r="X64" t="n">
        <v>0.51</v>
      </c>
      <c r="Y64" t="n">
        <v>1</v>
      </c>
      <c r="Z64" t="n">
        <v>10</v>
      </c>
      <c r="AA64" t="n">
        <v>454.8873381232002</v>
      </c>
      <c r="AB64" t="n">
        <v>647.2721226457244</v>
      </c>
      <c r="AC64" t="n">
        <v>586.6393639160769</v>
      </c>
      <c r="AD64" t="n">
        <v>454887.3381232002</v>
      </c>
      <c r="AE64" t="n">
        <v>647272.1226457243</v>
      </c>
      <c r="AF64" t="n">
        <v>4.151909981322631e-06</v>
      </c>
      <c r="AG64" t="n">
        <v>1.188333333333333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3.5096</v>
      </c>
      <c r="E65" t="n">
        <v>28.49</v>
      </c>
      <c r="F65" t="n">
        <v>24.65</v>
      </c>
      <c r="G65" t="n">
        <v>82.17</v>
      </c>
      <c r="H65" t="n">
        <v>0.97</v>
      </c>
      <c r="I65" t="n">
        <v>18</v>
      </c>
      <c r="J65" t="n">
        <v>306.13</v>
      </c>
      <c r="K65" t="n">
        <v>60.56</v>
      </c>
      <c r="L65" t="n">
        <v>16.75</v>
      </c>
      <c r="M65" t="n">
        <v>16</v>
      </c>
      <c r="N65" t="n">
        <v>88.83</v>
      </c>
      <c r="O65" t="n">
        <v>37990.27</v>
      </c>
      <c r="P65" t="n">
        <v>379.3</v>
      </c>
      <c r="Q65" t="n">
        <v>1397.18</v>
      </c>
      <c r="R65" t="n">
        <v>88.3</v>
      </c>
      <c r="S65" t="n">
        <v>66.97</v>
      </c>
      <c r="T65" t="n">
        <v>8064.12</v>
      </c>
      <c r="U65" t="n">
        <v>0.76</v>
      </c>
      <c r="V65" t="n">
        <v>0.85</v>
      </c>
      <c r="W65" t="n">
        <v>5.33</v>
      </c>
      <c r="X65" t="n">
        <v>0.49</v>
      </c>
      <c r="Y65" t="n">
        <v>1</v>
      </c>
      <c r="Z65" t="n">
        <v>10</v>
      </c>
      <c r="AA65" t="n">
        <v>452.3305249304099</v>
      </c>
      <c r="AB65" t="n">
        <v>643.6339604815846</v>
      </c>
      <c r="AC65" t="n">
        <v>583.3420040219563</v>
      </c>
      <c r="AD65" t="n">
        <v>452330.5249304099</v>
      </c>
      <c r="AE65" t="n">
        <v>643633.9604815847</v>
      </c>
      <c r="AF65" t="n">
        <v>4.155225068566757e-06</v>
      </c>
      <c r="AG65" t="n">
        <v>1.187083333333333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3.5222</v>
      </c>
      <c r="E66" t="n">
        <v>28.39</v>
      </c>
      <c r="F66" t="n">
        <v>24.6</v>
      </c>
      <c r="G66" t="n">
        <v>86.83</v>
      </c>
      <c r="H66" t="n">
        <v>0.99</v>
      </c>
      <c r="I66" t="n">
        <v>17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377.17</v>
      </c>
      <c r="Q66" t="n">
        <v>1397.19</v>
      </c>
      <c r="R66" t="n">
        <v>86.98</v>
      </c>
      <c r="S66" t="n">
        <v>66.97</v>
      </c>
      <c r="T66" t="n">
        <v>7407.45</v>
      </c>
      <c r="U66" t="n">
        <v>0.77</v>
      </c>
      <c r="V66" t="n">
        <v>0.86</v>
      </c>
      <c r="W66" t="n">
        <v>5.32</v>
      </c>
      <c r="X66" t="n">
        <v>0.44</v>
      </c>
      <c r="Y66" t="n">
        <v>1</v>
      </c>
      <c r="Z66" t="n">
        <v>10</v>
      </c>
      <c r="AA66" t="n">
        <v>448.7994110998889</v>
      </c>
      <c r="AB66" t="n">
        <v>638.6094382473467</v>
      </c>
      <c r="AC66" t="n">
        <v>578.7881503578332</v>
      </c>
      <c r="AD66" t="n">
        <v>448799.4110998889</v>
      </c>
      <c r="AE66" t="n">
        <v>638609.4382473467</v>
      </c>
      <c r="AF66" t="n">
        <v>4.170142961165328e-06</v>
      </c>
      <c r="AG66" t="n">
        <v>1.182916666666667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3.5207</v>
      </c>
      <c r="E67" t="n">
        <v>28.4</v>
      </c>
      <c r="F67" t="n">
        <v>24.61</v>
      </c>
      <c r="G67" t="n">
        <v>86.87</v>
      </c>
      <c r="H67" t="n">
        <v>1</v>
      </c>
      <c r="I67" t="n">
        <v>17</v>
      </c>
      <c r="J67" t="n">
        <v>307.21</v>
      </c>
      <c r="K67" t="n">
        <v>60.56</v>
      </c>
      <c r="L67" t="n">
        <v>17.25</v>
      </c>
      <c r="M67" t="n">
        <v>15</v>
      </c>
      <c r="N67" t="n">
        <v>89.40000000000001</v>
      </c>
      <c r="O67" t="n">
        <v>38123.01</v>
      </c>
      <c r="P67" t="n">
        <v>377.32</v>
      </c>
      <c r="Q67" t="n">
        <v>1397.17</v>
      </c>
      <c r="R67" t="n">
        <v>87.03</v>
      </c>
      <c r="S67" t="n">
        <v>66.97</v>
      </c>
      <c r="T67" t="n">
        <v>7431.99</v>
      </c>
      <c r="U67" t="n">
        <v>0.77</v>
      </c>
      <c r="V67" t="n">
        <v>0.86</v>
      </c>
      <c r="W67" t="n">
        <v>5.33</v>
      </c>
      <c r="X67" t="n">
        <v>0.45</v>
      </c>
      <c r="Y67" t="n">
        <v>1</v>
      </c>
      <c r="Z67" t="n">
        <v>10</v>
      </c>
      <c r="AA67" t="n">
        <v>449.1636223792627</v>
      </c>
      <c r="AB67" t="n">
        <v>639.1276848287188</v>
      </c>
      <c r="AC67" t="n">
        <v>579.2578505568857</v>
      </c>
      <c r="AD67" t="n">
        <v>449163.6223792628</v>
      </c>
      <c r="AE67" t="n">
        <v>639127.6848287188</v>
      </c>
      <c r="AF67" t="n">
        <v>4.168367021570259e-06</v>
      </c>
      <c r="AG67" t="n">
        <v>1.183333333333333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3.5196</v>
      </c>
      <c r="E68" t="n">
        <v>28.41</v>
      </c>
      <c r="F68" t="n">
        <v>24.62</v>
      </c>
      <c r="G68" t="n">
        <v>86.90000000000001</v>
      </c>
      <c r="H68" t="n">
        <v>1.01</v>
      </c>
      <c r="I68" t="n">
        <v>17</v>
      </c>
      <c r="J68" t="n">
        <v>307.75</v>
      </c>
      <c r="K68" t="n">
        <v>60.56</v>
      </c>
      <c r="L68" t="n">
        <v>17.5</v>
      </c>
      <c r="M68" t="n">
        <v>15</v>
      </c>
      <c r="N68" t="n">
        <v>89.69</v>
      </c>
      <c r="O68" t="n">
        <v>38189.58</v>
      </c>
      <c r="P68" t="n">
        <v>376.81</v>
      </c>
      <c r="Q68" t="n">
        <v>1397.23</v>
      </c>
      <c r="R68" t="n">
        <v>87.36</v>
      </c>
      <c r="S68" t="n">
        <v>66.97</v>
      </c>
      <c r="T68" t="n">
        <v>7597.49</v>
      </c>
      <c r="U68" t="n">
        <v>0.77</v>
      </c>
      <c r="V68" t="n">
        <v>0.85</v>
      </c>
      <c r="W68" t="n">
        <v>5.32</v>
      </c>
      <c r="X68" t="n">
        <v>0.46</v>
      </c>
      <c r="Y68" t="n">
        <v>1</v>
      </c>
      <c r="Z68" t="n">
        <v>10</v>
      </c>
      <c r="AA68" t="n">
        <v>448.9777184468704</v>
      </c>
      <c r="AB68" t="n">
        <v>638.8631568393835</v>
      </c>
      <c r="AC68" t="n">
        <v>579.0181020400372</v>
      </c>
      <c r="AD68" t="n">
        <v>448977.7184468704</v>
      </c>
      <c r="AE68" t="n">
        <v>638863.1568393834</v>
      </c>
      <c r="AF68" t="n">
        <v>4.16706466586721e-06</v>
      </c>
      <c r="AG68" t="n">
        <v>1.18375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3.5188</v>
      </c>
      <c r="E69" t="n">
        <v>28.42</v>
      </c>
      <c r="F69" t="n">
        <v>24.63</v>
      </c>
      <c r="G69" t="n">
        <v>86.93000000000001</v>
      </c>
      <c r="H69" t="n">
        <v>1.03</v>
      </c>
      <c r="I69" t="n">
        <v>17</v>
      </c>
      <c r="J69" t="n">
        <v>308.29</v>
      </c>
      <c r="K69" t="n">
        <v>60.56</v>
      </c>
      <c r="L69" t="n">
        <v>17.75</v>
      </c>
      <c r="M69" t="n">
        <v>15</v>
      </c>
      <c r="N69" t="n">
        <v>89.98</v>
      </c>
      <c r="O69" t="n">
        <v>38256.26</v>
      </c>
      <c r="P69" t="n">
        <v>375.2</v>
      </c>
      <c r="Q69" t="n">
        <v>1397.2</v>
      </c>
      <c r="R69" t="n">
        <v>87.59999999999999</v>
      </c>
      <c r="S69" t="n">
        <v>66.97</v>
      </c>
      <c r="T69" t="n">
        <v>7716.21</v>
      </c>
      <c r="U69" t="n">
        <v>0.76</v>
      </c>
      <c r="V69" t="n">
        <v>0.85</v>
      </c>
      <c r="W69" t="n">
        <v>5.32</v>
      </c>
      <c r="X69" t="n">
        <v>0.46</v>
      </c>
      <c r="Y69" t="n">
        <v>1</v>
      </c>
      <c r="Z69" t="n">
        <v>10</v>
      </c>
      <c r="AA69" t="n">
        <v>447.9196026753434</v>
      </c>
      <c r="AB69" t="n">
        <v>637.3575338333294</v>
      </c>
      <c r="AC69" t="n">
        <v>577.6535172052094</v>
      </c>
      <c r="AD69" t="n">
        <v>447919.6026753433</v>
      </c>
      <c r="AE69" t="n">
        <v>637357.5338333294</v>
      </c>
      <c r="AF69" t="n">
        <v>4.166117498083174e-06</v>
      </c>
      <c r="AG69" t="n">
        <v>1.184166666666667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3.5301</v>
      </c>
      <c r="E70" t="n">
        <v>28.33</v>
      </c>
      <c r="F70" t="n">
        <v>24.59</v>
      </c>
      <c r="G70" t="n">
        <v>92.22</v>
      </c>
      <c r="H70" t="n">
        <v>1.04</v>
      </c>
      <c r="I70" t="n">
        <v>16</v>
      </c>
      <c r="J70" t="n">
        <v>308.83</v>
      </c>
      <c r="K70" t="n">
        <v>60.56</v>
      </c>
      <c r="L70" t="n">
        <v>18</v>
      </c>
      <c r="M70" t="n">
        <v>14</v>
      </c>
      <c r="N70" t="n">
        <v>90.27</v>
      </c>
      <c r="O70" t="n">
        <v>38323.08</v>
      </c>
      <c r="P70" t="n">
        <v>374.46</v>
      </c>
      <c r="Q70" t="n">
        <v>1397.21</v>
      </c>
      <c r="R70" t="n">
        <v>86.56</v>
      </c>
      <c r="S70" t="n">
        <v>66.97</v>
      </c>
      <c r="T70" t="n">
        <v>7201.73</v>
      </c>
      <c r="U70" t="n">
        <v>0.77</v>
      </c>
      <c r="V70" t="n">
        <v>0.86</v>
      </c>
      <c r="W70" t="n">
        <v>5.32</v>
      </c>
      <c r="X70" t="n">
        <v>0.43</v>
      </c>
      <c r="Y70" t="n">
        <v>1</v>
      </c>
      <c r="Z70" t="n">
        <v>10</v>
      </c>
      <c r="AA70" t="n">
        <v>445.688448859928</v>
      </c>
      <c r="AB70" t="n">
        <v>634.1827616534509</v>
      </c>
      <c r="AC70" t="n">
        <v>574.7761395660025</v>
      </c>
      <c r="AD70" t="n">
        <v>445688.448859928</v>
      </c>
      <c r="AE70" t="n">
        <v>634182.7616534509</v>
      </c>
      <c r="AF70" t="n">
        <v>4.179496243032684e-06</v>
      </c>
      <c r="AG70" t="n">
        <v>1.180416666666667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3.5297</v>
      </c>
      <c r="E71" t="n">
        <v>28.33</v>
      </c>
      <c r="F71" t="n">
        <v>24.59</v>
      </c>
      <c r="G71" t="n">
        <v>92.23</v>
      </c>
      <c r="H71" t="n">
        <v>1.05</v>
      </c>
      <c r="I71" t="n">
        <v>16</v>
      </c>
      <c r="J71" t="n">
        <v>309.37</v>
      </c>
      <c r="K71" t="n">
        <v>60.56</v>
      </c>
      <c r="L71" t="n">
        <v>18.25</v>
      </c>
      <c r="M71" t="n">
        <v>14</v>
      </c>
      <c r="N71" t="n">
        <v>90.56999999999999</v>
      </c>
      <c r="O71" t="n">
        <v>38390.02</v>
      </c>
      <c r="P71" t="n">
        <v>374.21</v>
      </c>
      <c r="Q71" t="n">
        <v>1397.2</v>
      </c>
      <c r="R71" t="n">
        <v>86.56</v>
      </c>
      <c r="S71" t="n">
        <v>66.97</v>
      </c>
      <c r="T71" t="n">
        <v>7202.9</v>
      </c>
      <c r="U71" t="n">
        <v>0.77</v>
      </c>
      <c r="V71" t="n">
        <v>0.86</v>
      </c>
      <c r="W71" t="n">
        <v>5.32</v>
      </c>
      <c r="X71" t="n">
        <v>0.43</v>
      </c>
      <c r="Y71" t="n">
        <v>1</v>
      </c>
      <c r="Z71" t="n">
        <v>10</v>
      </c>
      <c r="AA71" t="n">
        <v>445.5482315480219</v>
      </c>
      <c r="AB71" t="n">
        <v>633.9832424549533</v>
      </c>
      <c r="AC71" t="n">
        <v>574.5953101874449</v>
      </c>
      <c r="AD71" t="n">
        <v>445548.231548022</v>
      </c>
      <c r="AE71" t="n">
        <v>633983.2424549533</v>
      </c>
      <c r="AF71" t="n">
        <v>4.179022659140666e-06</v>
      </c>
      <c r="AG71" t="n">
        <v>1.180416666666667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3.529</v>
      </c>
      <c r="E72" t="n">
        <v>28.34</v>
      </c>
      <c r="F72" t="n">
        <v>24.6</v>
      </c>
      <c r="G72" t="n">
        <v>92.25</v>
      </c>
      <c r="H72" t="n">
        <v>1.06</v>
      </c>
      <c r="I72" t="n">
        <v>16</v>
      </c>
      <c r="J72" t="n">
        <v>309.91</v>
      </c>
      <c r="K72" t="n">
        <v>60.56</v>
      </c>
      <c r="L72" t="n">
        <v>18.5</v>
      </c>
      <c r="M72" t="n">
        <v>14</v>
      </c>
      <c r="N72" t="n">
        <v>90.86</v>
      </c>
      <c r="O72" t="n">
        <v>38457.09</v>
      </c>
      <c r="P72" t="n">
        <v>373.76</v>
      </c>
      <c r="Q72" t="n">
        <v>1397.19</v>
      </c>
      <c r="R72" t="n">
        <v>86.81999999999999</v>
      </c>
      <c r="S72" t="n">
        <v>66.97</v>
      </c>
      <c r="T72" t="n">
        <v>7333.3</v>
      </c>
      <c r="U72" t="n">
        <v>0.77</v>
      </c>
      <c r="V72" t="n">
        <v>0.86</v>
      </c>
      <c r="W72" t="n">
        <v>5.32</v>
      </c>
      <c r="X72" t="n">
        <v>0.43</v>
      </c>
      <c r="Y72" t="n">
        <v>1</v>
      </c>
      <c r="Z72" t="n">
        <v>10</v>
      </c>
      <c r="AA72" t="n">
        <v>445.3581688471769</v>
      </c>
      <c r="AB72" t="n">
        <v>633.7127968357823</v>
      </c>
      <c r="AC72" t="n">
        <v>574.3501983705543</v>
      </c>
      <c r="AD72" t="n">
        <v>445358.1688471769</v>
      </c>
      <c r="AE72" t="n">
        <v>633712.7968357824</v>
      </c>
      <c r="AF72" t="n">
        <v>4.178193887329635e-06</v>
      </c>
      <c r="AG72" t="n">
        <v>1.180833333333333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3.5286</v>
      </c>
      <c r="E73" t="n">
        <v>28.34</v>
      </c>
      <c r="F73" t="n">
        <v>24.6</v>
      </c>
      <c r="G73" t="n">
        <v>92.26000000000001</v>
      </c>
      <c r="H73" t="n">
        <v>1.08</v>
      </c>
      <c r="I73" t="n">
        <v>16</v>
      </c>
      <c r="J73" t="n">
        <v>310.46</v>
      </c>
      <c r="K73" t="n">
        <v>60.56</v>
      </c>
      <c r="L73" t="n">
        <v>18.75</v>
      </c>
      <c r="M73" t="n">
        <v>14</v>
      </c>
      <c r="N73" t="n">
        <v>91.16</v>
      </c>
      <c r="O73" t="n">
        <v>38524.29</v>
      </c>
      <c r="P73" t="n">
        <v>372.73</v>
      </c>
      <c r="Q73" t="n">
        <v>1397.18</v>
      </c>
      <c r="R73" t="n">
        <v>86.7</v>
      </c>
      <c r="S73" t="n">
        <v>66.97</v>
      </c>
      <c r="T73" t="n">
        <v>7273.35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444.6274289338638</v>
      </c>
      <c r="AB73" t="n">
        <v>632.6730062433613</v>
      </c>
      <c r="AC73" t="n">
        <v>573.4078094271674</v>
      </c>
      <c r="AD73" t="n">
        <v>444627.4289338638</v>
      </c>
      <c r="AE73" t="n">
        <v>632673.0062433613</v>
      </c>
      <c r="AF73" t="n">
        <v>4.177720303437616e-06</v>
      </c>
      <c r="AG73" t="n">
        <v>1.180833333333333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3.5407</v>
      </c>
      <c r="E74" t="n">
        <v>28.24</v>
      </c>
      <c r="F74" t="n">
        <v>24.56</v>
      </c>
      <c r="G74" t="n">
        <v>98.23</v>
      </c>
      <c r="H74" t="n">
        <v>1.09</v>
      </c>
      <c r="I74" t="n">
        <v>15</v>
      </c>
      <c r="J74" t="n">
        <v>311.01</v>
      </c>
      <c r="K74" t="n">
        <v>60.56</v>
      </c>
      <c r="L74" t="n">
        <v>19</v>
      </c>
      <c r="M74" t="n">
        <v>13</v>
      </c>
      <c r="N74" t="n">
        <v>91.45</v>
      </c>
      <c r="O74" t="n">
        <v>38591.62</v>
      </c>
      <c r="P74" t="n">
        <v>371.13</v>
      </c>
      <c r="Q74" t="n">
        <v>1397.17</v>
      </c>
      <c r="R74" t="n">
        <v>85.23999999999999</v>
      </c>
      <c r="S74" t="n">
        <v>66.97</v>
      </c>
      <c r="T74" t="n">
        <v>6545.46</v>
      </c>
      <c r="U74" t="n">
        <v>0.79</v>
      </c>
      <c r="V74" t="n">
        <v>0.86</v>
      </c>
      <c r="W74" t="n">
        <v>5.32</v>
      </c>
      <c r="X74" t="n">
        <v>0.39</v>
      </c>
      <c r="Y74" t="n">
        <v>1</v>
      </c>
      <c r="Z74" t="n">
        <v>10</v>
      </c>
      <c r="AA74" t="n">
        <v>441.6627314793956</v>
      </c>
      <c r="AB74" t="n">
        <v>628.4544539700164</v>
      </c>
      <c r="AC74" t="n">
        <v>569.5844270572194</v>
      </c>
      <c r="AD74" t="n">
        <v>441662.7314793956</v>
      </c>
      <c r="AE74" t="n">
        <v>628454.4539700164</v>
      </c>
      <c r="AF74" t="n">
        <v>4.192046216171165e-06</v>
      </c>
      <c r="AG74" t="n">
        <v>1.176666666666667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3.5408</v>
      </c>
      <c r="E75" t="n">
        <v>28.24</v>
      </c>
      <c r="F75" t="n">
        <v>24.56</v>
      </c>
      <c r="G75" t="n">
        <v>98.23</v>
      </c>
      <c r="H75" t="n">
        <v>1.1</v>
      </c>
      <c r="I75" t="n">
        <v>15</v>
      </c>
      <c r="J75" t="n">
        <v>311.55</v>
      </c>
      <c r="K75" t="n">
        <v>60.56</v>
      </c>
      <c r="L75" t="n">
        <v>19.25</v>
      </c>
      <c r="M75" t="n">
        <v>13</v>
      </c>
      <c r="N75" t="n">
        <v>91.75</v>
      </c>
      <c r="O75" t="n">
        <v>38659.08</v>
      </c>
      <c r="P75" t="n">
        <v>370.63</v>
      </c>
      <c r="Q75" t="n">
        <v>1397.2</v>
      </c>
      <c r="R75" t="n">
        <v>85.25</v>
      </c>
      <c r="S75" t="n">
        <v>66.97</v>
      </c>
      <c r="T75" t="n">
        <v>6554.09</v>
      </c>
      <c r="U75" t="n">
        <v>0.79</v>
      </c>
      <c r="V75" t="n">
        <v>0.86</v>
      </c>
      <c r="W75" t="n">
        <v>5.32</v>
      </c>
      <c r="X75" t="n">
        <v>0.39</v>
      </c>
      <c r="Y75" t="n">
        <v>1</v>
      </c>
      <c r="Z75" t="n">
        <v>10</v>
      </c>
      <c r="AA75" t="n">
        <v>441.2734568512263</v>
      </c>
      <c r="AB75" t="n">
        <v>627.9005440372698</v>
      </c>
      <c r="AC75" t="n">
        <v>569.0824042460329</v>
      </c>
      <c r="AD75" t="n">
        <v>441273.4568512263</v>
      </c>
      <c r="AE75" t="n">
        <v>627900.5440372698</v>
      </c>
      <c r="AF75" t="n">
        <v>4.192164612144169e-06</v>
      </c>
      <c r="AG75" t="n">
        <v>1.176666666666667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3.54</v>
      </c>
      <c r="E76" t="n">
        <v>28.25</v>
      </c>
      <c r="F76" t="n">
        <v>24.56</v>
      </c>
      <c r="G76" t="n">
        <v>98.26000000000001</v>
      </c>
      <c r="H76" t="n">
        <v>1.11</v>
      </c>
      <c r="I76" t="n">
        <v>15</v>
      </c>
      <c r="J76" t="n">
        <v>312.1</v>
      </c>
      <c r="K76" t="n">
        <v>60.56</v>
      </c>
      <c r="L76" t="n">
        <v>19.5</v>
      </c>
      <c r="M76" t="n">
        <v>13</v>
      </c>
      <c r="N76" t="n">
        <v>92.05</v>
      </c>
      <c r="O76" t="n">
        <v>38726.8</v>
      </c>
      <c r="P76" t="n">
        <v>369.9</v>
      </c>
      <c r="Q76" t="n">
        <v>1397.19</v>
      </c>
      <c r="R76" t="n">
        <v>85.67</v>
      </c>
      <c r="S76" t="n">
        <v>66.97</v>
      </c>
      <c r="T76" t="n">
        <v>6762.66</v>
      </c>
      <c r="U76" t="n">
        <v>0.78</v>
      </c>
      <c r="V76" t="n">
        <v>0.86</v>
      </c>
      <c r="W76" t="n">
        <v>5.31</v>
      </c>
      <c r="X76" t="n">
        <v>0.4</v>
      </c>
      <c r="Y76" t="n">
        <v>1</v>
      </c>
      <c r="Z76" t="n">
        <v>10</v>
      </c>
      <c r="AA76" t="n">
        <v>440.8236434104838</v>
      </c>
      <c r="AB76" t="n">
        <v>627.2604917074219</v>
      </c>
      <c r="AC76" t="n">
        <v>568.5023083659258</v>
      </c>
      <c r="AD76" t="n">
        <v>440823.6434104838</v>
      </c>
      <c r="AE76" t="n">
        <v>627260.491707422</v>
      </c>
      <c r="AF76" t="n">
        <v>4.191217444360132e-06</v>
      </c>
      <c r="AG76" t="n">
        <v>1.177083333333333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3.5392</v>
      </c>
      <c r="E77" t="n">
        <v>28.25</v>
      </c>
      <c r="F77" t="n">
        <v>24.57</v>
      </c>
      <c r="G77" t="n">
        <v>98.28</v>
      </c>
      <c r="H77" t="n">
        <v>1.13</v>
      </c>
      <c r="I77" t="n">
        <v>15</v>
      </c>
      <c r="J77" t="n">
        <v>312.65</v>
      </c>
      <c r="K77" t="n">
        <v>60.56</v>
      </c>
      <c r="L77" t="n">
        <v>19.75</v>
      </c>
      <c r="M77" t="n">
        <v>13</v>
      </c>
      <c r="N77" t="n">
        <v>92.34999999999999</v>
      </c>
      <c r="O77" t="n">
        <v>38794.53</v>
      </c>
      <c r="P77" t="n">
        <v>368.97</v>
      </c>
      <c r="Q77" t="n">
        <v>1397.2</v>
      </c>
      <c r="R77" t="n">
        <v>85.75</v>
      </c>
      <c r="S77" t="n">
        <v>66.97</v>
      </c>
      <c r="T77" t="n">
        <v>6800.94</v>
      </c>
      <c r="U77" t="n">
        <v>0.78</v>
      </c>
      <c r="V77" t="n">
        <v>0.86</v>
      </c>
      <c r="W77" t="n">
        <v>5.32</v>
      </c>
      <c r="X77" t="n">
        <v>0.41</v>
      </c>
      <c r="Y77" t="n">
        <v>1</v>
      </c>
      <c r="Z77" t="n">
        <v>10</v>
      </c>
      <c r="AA77" t="n">
        <v>440.2786880543946</v>
      </c>
      <c r="AB77" t="n">
        <v>626.4850592420161</v>
      </c>
      <c r="AC77" t="n">
        <v>567.7995139888</v>
      </c>
      <c r="AD77" t="n">
        <v>440278.6880543947</v>
      </c>
      <c r="AE77" t="n">
        <v>626485.0592420161</v>
      </c>
      <c r="AF77" t="n">
        <v>4.190270276576096e-06</v>
      </c>
      <c r="AG77" t="n">
        <v>1.177083333333333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3.5398</v>
      </c>
      <c r="E78" t="n">
        <v>28.25</v>
      </c>
      <c r="F78" t="n">
        <v>24.57</v>
      </c>
      <c r="G78" t="n">
        <v>98.26000000000001</v>
      </c>
      <c r="H78" t="n">
        <v>1.14</v>
      </c>
      <c r="I78" t="n">
        <v>15</v>
      </c>
      <c r="J78" t="n">
        <v>313.2</v>
      </c>
      <c r="K78" t="n">
        <v>60.56</v>
      </c>
      <c r="L78" t="n">
        <v>20</v>
      </c>
      <c r="M78" t="n">
        <v>13</v>
      </c>
      <c r="N78" t="n">
        <v>92.65000000000001</v>
      </c>
      <c r="O78" t="n">
        <v>38862.4</v>
      </c>
      <c r="P78" t="n">
        <v>366.49</v>
      </c>
      <c r="Q78" t="n">
        <v>1397.3</v>
      </c>
      <c r="R78" t="n">
        <v>85.52</v>
      </c>
      <c r="S78" t="n">
        <v>66.97</v>
      </c>
      <c r="T78" t="n">
        <v>6688.72</v>
      </c>
      <c r="U78" t="n">
        <v>0.78</v>
      </c>
      <c r="V78" t="n">
        <v>0.86</v>
      </c>
      <c r="W78" t="n">
        <v>5.32</v>
      </c>
      <c r="X78" t="n">
        <v>0.4</v>
      </c>
      <c r="Y78" t="n">
        <v>1</v>
      </c>
      <c r="Z78" t="n">
        <v>10</v>
      </c>
      <c r="AA78" t="n">
        <v>438.3349976533341</v>
      </c>
      <c r="AB78" t="n">
        <v>623.7193269249749</v>
      </c>
      <c r="AC78" t="n">
        <v>565.2928596923047</v>
      </c>
      <c r="AD78" t="n">
        <v>438334.9976533342</v>
      </c>
      <c r="AE78" t="n">
        <v>623719.3269249749</v>
      </c>
      <c r="AF78" t="n">
        <v>4.190980652414124e-06</v>
      </c>
      <c r="AG78" t="n">
        <v>1.177083333333333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3.5506</v>
      </c>
      <c r="E79" t="n">
        <v>28.16</v>
      </c>
      <c r="F79" t="n">
        <v>24.53</v>
      </c>
      <c r="G79" t="n">
        <v>105.14</v>
      </c>
      <c r="H79" t="n">
        <v>1.15</v>
      </c>
      <c r="I79" t="n">
        <v>14</v>
      </c>
      <c r="J79" t="n">
        <v>313.75</v>
      </c>
      <c r="K79" t="n">
        <v>60.56</v>
      </c>
      <c r="L79" t="n">
        <v>20.25</v>
      </c>
      <c r="M79" t="n">
        <v>12</v>
      </c>
      <c r="N79" t="n">
        <v>92.95</v>
      </c>
      <c r="O79" t="n">
        <v>38930.39</v>
      </c>
      <c r="P79" t="n">
        <v>365.25</v>
      </c>
      <c r="Q79" t="n">
        <v>1397.34</v>
      </c>
      <c r="R79" t="n">
        <v>84.44</v>
      </c>
      <c r="S79" t="n">
        <v>66.97</v>
      </c>
      <c r="T79" t="n">
        <v>6150.64</v>
      </c>
      <c r="U79" t="n">
        <v>0.79</v>
      </c>
      <c r="V79" t="n">
        <v>0.86</v>
      </c>
      <c r="W79" t="n">
        <v>5.32</v>
      </c>
      <c r="X79" t="n">
        <v>0.37</v>
      </c>
      <c r="Y79" t="n">
        <v>1</v>
      </c>
      <c r="Z79" t="n">
        <v>10</v>
      </c>
      <c r="AA79" t="n">
        <v>435.8304452184007</v>
      </c>
      <c r="AB79" t="n">
        <v>620.1555280785949</v>
      </c>
      <c r="AC79" t="n">
        <v>562.0628971846965</v>
      </c>
      <c r="AD79" t="n">
        <v>435830.4452184007</v>
      </c>
      <c r="AE79" t="n">
        <v>620155.5280785949</v>
      </c>
      <c r="AF79" t="n">
        <v>4.203767417498612e-06</v>
      </c>
      <c r="AG79" t="n">
        <v>1.173333333333333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3.5517</v>
      </c>
      <c r="E80" t="n">
        <v>28.16</v>
      </c>
      <c r="F80" t="n">
        <v>24.52</v>
      </c>
      <c r="G80" t="n">
        <v>105.1</v>
      </c>
      <c r="H80" t="n">
        <v>1.16</v>
      </c>
      <c r="I80" t="n">
        <v>14</v>
      </c>
      <c r="J80" t="n">
        <v>314.3</v>
      </c>
      <c r="K80" t="n">
        <v>60.56</v>
      </c>
      <c r="L80" t="n">
        <v>20.5</v>
      </c>
      <c r="M80" t="n">
        <v>12</v>
      </c>
      <c r="N80" t="n">
        <v>93.25</v>
      </c>
      <c r="O80" t="n">
        <v>38998.53</v>
      </c>
      <c r="P80" t="n">
        <v>365.53</v>
      </c>
      <c r="Q80" t="n">
        <v>1397.18</v>
      </c>
      <c r="R80" t="n">
        <v>84.20999999999999</v>
      </c>
      <c r="S80" t="n">
        <v>66.97</v>
      </c>
      <c r="T80" t="n">
        <v>6036.88</v>
      </c>
      <c r="U80" t="n">
        <v>0.8</v>
      </c>
      <c r="V80" t="n">
        <v>0.86</v>
      </c>
      <c r="W80" t="n">
        <v>5.32</v>
      </c>
      <c r="X80" t="n">
        <v>0.36</v>
      </c>
      <c r="Y80" t="n">
        <v>1</v>
      </c>
      <c r="Z80" t="n">
        <v>10</v>
      </c>
      <c r="AA80" t="n">
        <v>435.8500927776589</v>
      </c>
      <c r="AB80" t="n">
        <v>620.1834851491045</v>
      </c>
      <c r="AC80" t="n">
        <v>562.0882353963804</v>
      </c>
      <c r="AD80" t="n">
        <v>435850.0927776588</v>
      </c>
      <c r="AE80" t="n">
        <v>620183.4851491045</v>
      </c>
      <c r="AF80" t="n">
        <v>4.205069773201662e-06</v>
      </c>
      <c r="AG80" t="n">
        <v>1.173333333333333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3.5504</v>
      </c>
      <c r="E81" t="n">
        <v>28.17</v>
      </c>
      <c r="F81" t="n">
        <v>24.53</v>
      </c>
      <c r="G81" t="n">
        <v>105.14</v>
      </c>
      <c r="H81" t="n">
        <v>1.17</v>
      </c>
      <c r="I81" t="n">
        <v>14</v>
      </c>
      <c r="J81" t="n">
        <v>314.86</v>
      </c>
      <c r="K81" t="n">
        <v>60.56</v>
      </c>
      <c r="L81" t="n">
        <v>20.75</v>
      </c>
      <c r="M81" t="n">
        <v>12</v>
      </c>
      <c r="N81" t="n">
        <v>93.55</v>
      </c>
      <c r="O81" t="n">
        <v>39066.8</v>
      </c>
      <c r="P81" t="n">
        <v>363.49</v>
      </c>
      <c r="Q81" t="n">
        <v>1397.19</v>
      </c>
      <c r="R81" t="n">
        <v>84.61</v>
      </c>
      <c r="S81" t="n">
        <v>66.97</v>
      </c>
      <c r="T81" t="n">
        <v>6234.74</v>
      </c>
      <c r="U81" t="n">
        <v>0.79</v>
      </c>
      <c r="V81" t="n">
        <v>0.86</v>
      </c>
      <c r="W81" t="n">
        <v>5.31</v>
      </c>
      <c r="X81" t="n">
        <v>0.37</v>
      </c>
      <c r="Y81" t="n">
        <v>1</v>
      </c>
      <c r="Z81" t="n">
        <v>10</v>
      </c>
      <c r="AA81" t="n">
        <v>434.5344763162889</v>
      </c>
      <c r="AB81" t="n">
        <v>618.3114570925494</v>
      </c>
      <c r="AC81" t="n">
        <v>560.3915682452572</v>
      </c>
      <c r="AD81" t="n">
        <v>434534.4763162889</v>
      </c>
      <c r="AE81" t="n">
        <v>618311.4570925494</v>
      </c>
      <c r="AF81" t="n">
        <v>4.203530625552603e-06</v>
      </c>
      <c r="AG81" t="n">
        <v>1.17375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3.5511</v>
      </c>
      <c r="E82" t="n">
        <v>28.16</v>
      </c>
      <c r="F82" t="n">
        <v>24.53</v>
      </c>
      <c r="G82" t="n">
        <v>105.12</v>
      </c>
      <c r="H82" t="n">
        <v>1.19</v>
      </c>
      <c r="I82" t="n">
        <v>14</v>
      </c>
      <c r="J82" t="n">
        <v>315.41</v>
      </c>
      <c r="K82" t="n">
        <v>60.56</v>
      </c>
      <c r="L82" t="n">
        <v>21</v>
      </c>
      <c r="M82" t="n">
        <v>12</v>
      </c>
      <c r="N82" t="n">
        <v>93.86</v>
      </c>
      <c r="O82" t="n">
        <v>39135.2</v>
      </c>
      <c r="P82" t="n">
        <v>362.52</v>
      </c>
      <c r="Q82" t="n">
        <v>1397.17</v>
      </c>
      <c r="R82" t="n">
        <v>84.29000000000001</v>
      </c>
      <c r="S82" t="n">
        <v>66.97</v>
      </c>
      <c r="T82" t="n">
        <v>6078.27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433.7175326114036</v>
      </c>
      <c r="AB82" t="n">
        <v>617.149004674936</v>
      </c>
      <c r="AC82" t="n">
        <v>559.3380077364806</v>
      </c>
      <c r="AD82" t="n">
        <v>433717.5326114036</v>
      </c>
      <c r="AE82" t="n">
        <v>617149.0046749361</v>
      </c>
      <c r="AF82" t="n">
        <v>4.204359397363635e-06</v>
      </c>
      <c r="AG82" t="n">
        <v>1.173333333333333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3.549</v>
      </c>
      <c r="E83" t="n">
        <v>28.18</v>
      </c>
      <c r="F83" t="n">
        <v>24.54</v>
      </c>
      <c r="G83" t="n">
        <v>105.19</v>
      </c>
      <c r="H83" t="n">
        <v>1.2</v>
      </c>
      <c r="I83" t="n">
        <v>14</v>
      </c>
      <c r="J83" t="n">
        <v>315.97</v>
      </c>
      <c r="K83" t="n">
        <v>60.56</v>
      </c>
      <c r="L83" t="n">
        <v>21.25</v>
      </c>
      <c r="M83" t="n">
        <v>12</v>
      </c>
      <c r="N83" t="n">
        <v>94.16</v>
      </c>
      <c r="O83" t="n">
        <v>39203.74</v>
      </c>
      <c r="P83" t="n">
        <v>359.69</v>
      </c>
      <c r="Q83" t="n">
        <v>1397.22</v>
      </c>
      <c r="R83" t="n">
        <v>84.90000000000001</v>
      </c>
      <c r="S83" t="n">
        <v>66.97</v>
      </c>
      <c r="T83" t="n">
        <v>6383.01</v>
      </c>
      <c r="U83" t="n">
        <v>0.79</v>
      </c>
      <c r="V83" t="n">
        <v>0.86</v>
      </c>
      <c r="W83" t="n">
        <v>5.32</v>
      </c>
      <c r="X83" t="n">
        <v>0.38</v>
      </c>
      <c r="Y83" t="n">
        <v>1</v>
      </c>
      <c r="Z83" t="n">
        <v>10</v>
      </c>
      <c r="AA83" t="n">
        <v>431.9050996878223</v>
      </c>
      <c r="AB83" t="n">
        <v>614.5700423533218</v>
      </c>
      <c r="AC83" t="n">
        <v>557.0006278880614</v>
      </c>
      <c r="AD83" t="n">
        <v>431905.0996878223</v>
      </c>
      <c r="AE83" t="n">
        <v>614570.0423533218</v>
      </c>
      <c r="AF83" t="n">
        <v>4.201873081930539e-06</v>
      </c>
      <c r="AG83" t="n">
        <v>1.174166666666667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3.5603</v>
      </c>
      <c r="E84" t="n">
        <v>28.09</v>
      </c>
      <c r="F84" t="n">
        <v>24.51</v>
      </c>
      <c r="G84" t="n">
        <v>113.11</v>
      </c>
      <c r="H84" t="n">
        <v>1.21</v>
      </c>
      <c r="I84" t="n">
        <v>13</v>
      </c>
      <c r="J84" t="n">
        <v>316.53</v>
      </c>
      <c r="K84" t="n">
        <v>60.56</v>
      </c>
      <c r="L84" t="n">
        <v>21.5</v>
      </c>
      <c r="M84" t="n">
        <v>11</v>
      </c>
      <c r="N84" t="n">
        <v>94.47</v>
      </c>
      <c r="O84" t="n">
        <v>39272.42</v>
      </c>
      <c r="P84" t="n">
        <v>359.36</v>
      </c>
      <c r="Q84" t="n">
        <v>1397.17</v>
      </c>
      <c r="R84" t="n">
        <v>83.83</v>
      </c>
      <c r="S84" t="n">
        <v>66.97</v>
      </c>
      <c r="T84" t="n">
        <v>5850.76</v>
      </c>
      <c r="U84" t="n">
        <v>0.8</v>
      </c>
      <c r="V84" t="n">
        <v>0.86</v>
      </c>
      <c r="W84" t="n">
        <v>5.31</v>
      </c>
      <c r="X84" t="n">
        <v>0.34</v>
      </c>
      <c r="Y84" t="n">
        <v>1</v>
      </c>
      <c r="Z84" t="n">
        <v>10</v>
      </c>
      <c r="AA84" t="n">
        <v>430.1106201020933</v>
      </c>
      <c r="AB84" t="n">
        <v>612.0166263464241</v>
      </c>
      <c r="AC84" t="n">
        <v>554.6864013213784</v>
      </c>
      <c r="AD84" t="n">
        <v>430110.6201020933</v>
      </c>
      <c r="AE84" t="n">
        <v>612016.6263464241</v>
      </c>
      <c r="AF84" t="n">
        <v>4.21525182688005e-06</v>
      </c>
      <c r="AG84" t="n">
        <v>1.170416666666667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3.5597</v>
      </c>
      <c r="E85" t="n">
        <v>28.09</v>
      </c>
      <c r="F85" t="n">
        <v>24.51</v>
      </c>
      <c r="G85" t="n">
        <v>113.13</v>
      </c>
      <c r="H85" t="n">
        <v>1.22</v>
      </c>
      <c r="I85" t="n">
        <v>13</v>
      </c>
      <c r="J85" t="n">
        <v>317.08</v>
      </c>
      <c r="K85" t="n">
        <v>60.56</v>
      </c>
      <c r="L85" t="n">
        <v>21.75</v>
      </c>
      <c r="M85" t="n">
        <v>11</v>
      </c>
      <c r="N85" t="n">
        <v>94.78</v>
      </c>
      <c r="O85" t="n">
        <v>39341.24</v>
      </c>
      <c r="P85" t="n">
        <v>360.52</v>
      </c>
      <c r="Q85" t="n">
        <v>1397.17</v>
      </c>
      <c r="R85" t="n">
        <v>83.98999999999999</v>
      </c>
      <c r="S85" t="n">
        <v>66.97</v>
      </c>
      <c r="T85" t="n">
        <v>5932.99</v>
      </c>
      <c r="U85" t="n">
        <v>0.8</v>
      </c>
      <c r="V85" t="n">
        <v>0.86</v>
      </c>
      <c r="W85" t="n">
        <v>5.31</v>
      </c>
      <c r="X85" t="n">
        <v>0.35</v>
      </c>
      <c r="Y85" t="n">
        <v>1</v>
      </c>
      <c r="Z85" t="n">
        <v>10</v>
      </c>
      <c r="AA85" t="n">
        <v>431.0512644058059</v>
      </c>
      <c r="AB85" t="n">
        <v>613.3550958620419</v>
      </c>
      <c r="AC85" t="n">
        <v>555.8994906508769</v>
      </c>
      <c r="AD85" t="n">
        <v>431051.2644058059</v>
      </c>
      <c r="AE85" t="n">
        <v>613355.0958620419</v>
      </c>
      <c r="AF85" t="n">
        <v>4.214541451042024e-06</v>
      </c>
      <c r="AG85" t="n">
        <v>1.170416666666667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3.5585</v>
      </c>
      <c r="E86" t="n">
        <v>28.1</v>
      </c>
      <c r="F86" t="n">
        <v>24.52</v>
      </c>
      <c r="G86" t="n">
        <v>113.18</v>
      </c>
      <c r="H86" t="n">
        <v>1.23</v>
      </c>
      <c r="I86" t="n">
        <v>13</v>
      </c>
      <c r="J86" t="n">
        <v>317.64</v>
      </c>
      <c r="K86" t="n">
        <v>60.56</v>
      </c>
      <c r="L86" t="n">
        <v>22</v>
      </c>
      <c r="M86" t="n">
        <v>11</v>
      </c>
      <c r="N86" t="n">
        <v>95.09</v>
      </c>
      <c r="O86" t="n">
        <v>39410.2</v>
      </c>
      <c r="P86" t="n">
        <v>360.13</v>
      </c>
      <c r="Q86" t="n">
        <v>1397.17</v>
      </c>
      <c r="R86" t="n">
        <v>84.23</v>
      </c>
      <c r="S86" t="n">
        <v>66.97</v>
      </c>
      <c r="T86" t="n">
        <v>6052.08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430.9636910492468</v>
      </c>
      <c r="AB86" t="n">
        <v>613.2304852439029</v>
      </c>
      <c r="AC86" t="n">
        <v>555.7865528443426</v>
      </c>
      <c r="AD86" t="n">
        <v>430963.6910492468</v>
      </c>
      <c r="AE86" t="n">
        <v>613230.4852439029</v>
      </c>
      <c r="AF86" t="n">
        <v>4.213120699365969e-06</v>
      </c>
      <c r="AG86" t="n">
        <v>1.170833333333333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3.5588</v>
      </c>
      <c r="E87" t="n">
        <v>28.1</v>
      </c>
      <c r="F87" t="n">
        <v>24.52</v>
      </c>
      <c r="G87" t="n">
        <v>113.17</v>
      </c>
      <c r="H87" t="n">
        <v>1.25</v>
      </c>
      <c r="I87" t="n">
        <v>13</v>
      </c>
      <c r="J87" t="n">
        <v>318.2</v>
      </c>
      <c r="K87" t="n">
        <v>60.56</v>
      </c>
      <c r="L87" t="n">
        <v>22.25</v>
      </c>
      <c r="M87" t="n">
        <v>11</v>
      </c>
      <c r="N87" t="n">
        <v>95.40000000000001</v>
      </c>
      <c r="O87" t="n">
        <v>39479.3</v>
      </c>
      <c r="P87" t="n">
        <v>360.27</v>
      </c>
      <c r="Q87" t="n">
        <v>1397.2</v>
      </c>
      <c r="R87" t="n">
        <v>84.09999999999999</v>
      </c>
      <c r="S87" t="n">
        <v>66.97</v>
      </c>
      <c r="T87" t="n">
        <v>5987.3</v>
      </c>
      <c r="U87" t="n">
        <v>0.8</v>
      </c>
      <c r="V87" t="n">
        <v>0.86</v>
      </c>
      <c r="W87" t="n">
        <v>5.32</v>
      </c>
      <c r="X87" t="n">
        <v>0.35</v>
      </c>
      <c r="Y87" t="n">
        <v>1</v>
      </c>
      <c r="Z87" t="n">
        <v>10</v>
      </c>
      <c r="AA87" t="n">
        <v>431.0335757681892</v>
      </c>
      <c r="AB87" t="n">
        <v>613.3299261968145</v>
      </c>
      <c r="AC87" t="n">
        <v>555.8766787362548</v>
      </c>
      <c r="AD87" t="n">
        <v>431033.5757681892</v>
      </c>
      <c r="AE87" t="n">
        <v>613329.9261968145</v>
      </c>
      <c r="AF87" t="n">
        <v>4.213475887284983e-06</v>
      </c>
      <c r="AG87" t="n">
        <v>1.170833333333333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3.5604</v>
      </c>
      <c r="E88" t="n">
        <v>28.09</v>
      </c>
      <c r="F88" t="n">
        <v>24.51</v>
      </c>
      <c r="G88" t="n">
        <v>113.11</v>
      </c>
      <c r="H88" t="n">
        <v>1.26</v>
      </c>
      <c r="I88" t="n">
        <v>13</v>
      </c>
      <c r="J88" t="n">
        <v>318.76</v>
      </c>
      <c r="K88" t="n">
        <v>60.56</v>
      </c>
      <c r="L88" t="n">
        <v>22.5</v>
      </c>
      <c r="M88" t="n">
        <v>11</v>
      </c>
      <c r="N88" t="n">
        <v>95.70999999999999</v>
      </c>
      <c r="O88" t="n">
        <v>39548.54</v>
      </c>
      <c r="P88" t="n">
        <v>357.54</v>
      </c>
      <c r="Q88" t="n">
        <v>1397.18</v>
      </c>
      <c r="R88" t="n">
        <v>83.65000000000001</v>
      </c>
      <c r="S88" t="n">
        <v>66.97</v>
      </c>
      <c r="T88" t="n">
        <v>5760.3</v>
      </c>
      <c r="U88" t="n">
        <v>0.8</v>
      </c>
      <c r="V88" t="n">
        <v>0.86</v>
      </c>
      <c r="W88" t="n">
        <v>5.32</v>
      </c>
      <c r="X88" t="n">
        <v>0.34</v>
      </c>
      <c r="Y88" t="n">
        <v>1</v>
      </c>
      <c r="Z88" t="n">
        <v>10</v>
      </c>
      <c r="AA88" t="n">
        <v>428.7335277935185</v>
      </c>
      <c r="AB88" t="n">
        <v>610.0571225595578</v>
      </c>
      <c r="AC88" t="n">
        <v>552.9104526671711</v>
      </c>
      <c r="AD88" t="n">
        <v>428733.5277935186</v>
      </c>
      <c r="AE88" t="n">
        <v>610057.1225595578</v>
      </c>
      <c r="AF88" t="n">
        <v>4.215370222853055e-06</v>
      </c>
      <c r="AG88" t="n">
        <v>1.170416666666667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3.5597</v>
      </c>
      <c r="E89" t="n">
        <v>28.09</v>
      </c>
      <c r="F89" t="n">
        <v>24.51</v>
      </c>
      <c r="G89" t="n">
        <v>113.13</v>
      </c>
      <c r="H89" t="n">
        <v>1.27</v>
      </c>
      <c r="I89" t="n">
        <v>13</v>
      </c>
      <c r="J89" t="n">
        <v>319.33</v>
      </c>
      <c r="K89" t="n">
        <v>60.56</v>
      </c>
      <c r="L89" t="n">
        <v>22.75</v>
      </c>
      <c r="M89" t="n">
        <v>11</v>
      </c>
      <c r="N89" t="n">
        <v>96.02</v>
      </c>
      <c r="O89" t="n">
        <v>39617.93</v>
      </c>
      <c r="P89" t="n">
        <v>356.47</v>
      </c>
      <c r="Q89" t="n">
        <v>1397.24</v>
      </c>
      <c r="R89" t="n">
        <v>83.87</v>
      </c>
      <c r="S89" t="n">
        <v>66.97</v>
      </c>
      <c r="T89" t="n">
        <v>5869.7</v>
      </c>
      <c r="U89" t="n">
        <v>0.8</v>
      </c>
      <c r="V89" t="n">
        <v>0.86</v>
      </c>
      <c r="W89" t="n">
        <v>5.31</v>
      </c>
      <c r="X89" t="n">
        <v>0.35</v>
      </c>
      <c r="Y89" t="n">
        <v>1</v>
      </c>
      <c r="Z89" t="n">
        <v>10</v>
      </c>
      <c r="AA89" t="n">
        <v>428.0122977978456</v>
      </c>
      <c r="AB89" t="n">
        <v>609.0308638992466</v>
      </c>
      <c r="AC89" t="n">
        <v>551.980328061715</v>
      </c>
      <c r="AD89" t="n">
        <v>428012.2977978456</v>
      </c>
      <c r="AE89" t="n">
        <v>609030.8638992466</v>
      </c>
      <c r="AF89" t="n">
        <v>4.214541451042024e-06</v>
      </c>
      <c r="AG89" t="n">
        <v>1.170416666666667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3.5706</v>
      </c>
      <c r="E90" t="n">
        <v>28.01</v>
      </c>
      <c r="F90" t="n">
        <v>24.48</v>
      </c>
      <c r="G90" t="n">
        <v>122.39</v>
      </c>
      <c r="H90" t="n">
        <v>1.28</v>
      </c>
      <c r="I90" t="n">
        <v>12</v>
      </c>
      <c r="J90" t="n">
        <v>319.89</v>
      </c>
      <c r="K90" t="n">
        <v>60.56</v>
      </c>
      <c r="L90" t="n">
        <v>23</v>
      </c>
      <c r="M90" t="n">
        <v>10</v>
      </c>
      <c r="N90" t="n">
        <v>96.34</v>
      </c>
      <c r="O90" t="n">
        <v>39687.46</v>
      </c>
      <c r="P90" t="n">
        <v>353.39</v>
      </c>
      <c r="Q90" t="n">
        <v>1397.21</v>
      </c>
      <c r="R90" t="n">
        <v>82.81999999999999</v>
      </c>
      <c r="S90" t="n">
        <v>66.97</v>
      </c>
      <c r="T90" t="n">
        <v>5351.65</v>
      </c>
      <c r="U90" t="n">
        <v>0.8100000000000001</v>
      </c>
      <c r="V90" t="n">
        <v>0.86</v>
      </c>
      <c r="W90" t="n">
        <v>5.31</v>
      </c>
      <c r="X90" t="n">
        <v>0.31</v>
      </c>
      <c r="Y90" t="n">
        <v>1</v>
      </c>
      <c r="Z90" t="n">
        <v>10</v>
      </c>
      <c r="AA90" t="n">
        <v>424.2286576393182</v>
      </c>
      <c r="AB90" t="n">
        <v>603.6470147755464</v>
      </c>
      <c r="AC90" t="n">
        <v>547.100807200476</v>
      </c>
      <c r="AD90" t="n">
        <v>424228.6576393181</v>
      </c>
      <c r="AE90" t="n">
        <v>603647.0147755464</v>
      </c>
      <c r="AF90" t="n">
        <v>4.227446612099518e-06</v>
      </c>
      <c r="AG90" t="n">
        <v>1.167083333333333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3.5706</v>
      </c>
      <c r="E91" t="n">
        <v>28.01</v>
      </c>
      <c r="F91" t="n">
        <v>24.48</v>
      </c>
      <c r="G91" t="n">
        <v>122.39</v>
      </c>
      <c r="H91" t="n">
        <v>1.29</v>
      </c>
      <c r="I91" t="n">
        <v>12</v>
      </c>
      <c r="J91" t="n">
        <v>320.46</v>
      </c>
      <c r="K91" t="n">
        <v>60.56</v>
      </c>
      <c r="L91" t="n">
        <v>23.25</v>
      </c>
      <c r="M91" t="n">
        <v>10</v>
      </c>
      <c r="N91" t="n">
        <v>96.65000000000001</v>
      </c>
      <c r="O91" t="n">
        <v>39757.13</v>
      </c>
      <c r="P91" t="n">
        <v>353.33</v>
      </c>
      <c r="Q91" t="n">
        <v>1397.2</v>
      </c>
      <c r="R91" t="n">
        <v>82.65000000000001</v>
      </c>
      <c r="S91" t="n">
        <v>66.97</v>
      </c>
      <c r="T91" t="n">
        <v>5267.5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424.1837733499908</v>
      </c>
      <c r="AB91" t="n">
        <v>603.5831476445197</v>
      </c>
      <c r="AC91" t="n">
        <v>547.04292277782</v>
      </c>
      <c r="AD91" t="n">
        <v>424183.7733499908</v>
      </c>
      <c r="AE91" t="n">
        <v>603583.1476445197</v>
      </c>
      <c r="AF91" t="n">
        <v>4.227446612099518e-06</v>
      </c>
      <c r="AG91" t="n">
        <v>1.167083333333333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3.57</v>
      </c>
      <c r="E92" t="n">
        <v>28.01</v>
      </c>
      <c r="F92" t="n">
        <v>24.48</v>
      </c>
      <c r="G92" t="n">
        <v>122.42</v>
      </c>
      <c r="H92" t="n">
        <v>1.3</v>
      </c>
      <c r="I92" t="n">
        <v>12</v>
      </c>
      <c r="J92" t="n">
        <v>321.02</v>
      </c>
      <c r="K92" t="n">
        <v>60.56</v>
      </c>
      <c r="L92" t="n">
        <v>23.5</v>
      </c>
      <c r="M92" t="n">
        <v>10</v>
      </c>
      <c r="N92" t="n">
        <v>96.97</v>
      </c>
      <c r="O92" t="n">
        <v>39826.95</v>
      </c>
      <c r="P92" t="n">
        <v>353.42</v>
      </c>
      <c r="Q92" t="n">
        <v>1397.17</v>
      </c>
      <c r="R92" t="n">
        <v>82.94</v>
      </c>
      <c r="S92" t="n">
        <v>66.97</v>
      </c>
      <c r="T92" t="n">
        <v>5409.34</v>
      </c>
      <c r="U92" t="n">
        <v>0.8100000000000001</v>
      </c>
      <c r="V92" t="n">
        <v>0.86</v>
      </c>
      <c r="W92" t="n">
        <v>5.31</v>
      </c>
      <c r="X92" t="n">
        <v>0.32</v>
      </c>
      <c r="Y92" t="n">
        <v>1</v>
      </c>
      <c r="Z92" t="n">
        <v>10</v>
      </c>
      <c r="AA92" t="n">
        <v>424.3201424535372</v>
      </c>
      <c r="AB92" t="n">
        <v>603.777191117965</v>
      </c>
      <c r="AC92" t="n">
        <v>547.2187893660006</v>
      </c>
      <c r="AD92" t="n">
        <v>424320.1424535373</v>
      </c>
      <c r="AE92" t="n">
        <v>603777.191117965</v>
      </c>
      <c r="AF92" t="n">
        <v>4.22673623626149e-06</v>
      </c>
      <c r="AG92" t="n">
        <v>1.167083333333333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3.5722</v>
      </c>
      <c r="E93" t="n">
        <v>27.99</v>
      </c>
      <c r="F93" t="n">
        <v>24.47</v>
      </c>
      <c r="G93" t="n">
        <v>122.33</v>
      </c>
      <c r="H93" t="n">
        <v>1.32</v>
      </c>
      <c r="I93" t="n">
        <v>12</v>
      </c>
      <c r="J93" t="n">
        <v>321.59</v>
      </c>
      <c r="K93" t="n">
        <v>60.56</v>
      </c>
      <c r="L93" t="n">
        <v>23.75</v>
      </c>
      <c r="M93" t="n">
        <v>9</v>
      </c>
      <c r="N93" t="n">
        <v>97.28</v>
      </c>
      <c r="O93" t="n">
        <v>39896.91</v>
      </c>
      <c r="P93" t="n">
        <v>353.11</v>
      </c>
      <c r="Q93" t="n">
        <v>1397.17</v>
      </c>
      <c r="R93" t="n">
        <v>82.45</v>
      </c>
      <c r="S93" t="n">
        <v>66.97</v>
      </c>
      <c r="T93" t="n">
        <v>5165.98</v>
      </c>
      <c r="U93" t="n">
        <v>0.8100000000000001</v>
      </c>
      <c r="V93" t="n">
        <v>0.86</v>
      </c>
      <c r="W93" t="n">
        <v>5.31</v>
      </c>
      <c r="X93" t="n">
        <v>0.3</v>
      </c>
      <c r="Y93" t="n">
        <v>1</v>
      </c>
      <c r="Z93" t="n">
        <v>10</v>
      </c>
      <c r="AA93" t="n">
        <v>423.7668398982175</v>
      </c>
      <c r="AB93" t="n">
        <v>602.9898811855219</v>
      </c>
      <c r="AC93" t="n">
        <v>546.5052301351694</v>
      </c>
      <c r="AD93" t="n">
        <v>423766.8398982175</v>
      </c>
      <c r="AE93" t="n">
        <v>602989.8811855218</v>
      </c>
      <c r="AF93" t="n">
        <v>4.229340947667589e-06</v>
      </c>
      <c r="AG93" t="n">
        <v>1.16625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3.571</v>
      </c>
      <c r="E94" t="n">
        <v>28</v>
      </c>
      <c r="F94" t="n">
        <v>24.48</v>
      </c>
      <c r="G94" t="n">
        <v>122.38</v>
      </c>
      <c r="H94" t="n">
        <v>1.33</v>
      </c>
      <c r="I94" t="n">
        <v>12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353.11</v>
      </c>
      <c r="Q94" t="n">
        <v>1397.24</v>
      </c>
      <c r="R94" t="n">
        <v>82.43000000000001</v>
      </c>
      <c r="S94" t="n">
        <v>66.97</v>
      </c>
      <c r="T94" t="n">
        <v>5154.36</v>
      </c>
      <c r="U94" t="n">
        <v>0.8100000000000001</v>
      </c>
      <c r="V94" t="n">
        <v>0.86</v>
      </c>
      <c r="W94" t="n">
        <v>5.32</v>
      </c>
      <c r="X94" t="n">
        <v>0.31</v>
      </c>
      <c r="Y94" t="n">
        <v>1</v>
      </c>
      <c r="Z94" t="n">
        <v>10</v>
      </c>
      <c r="AA94" t="n">
        <v>423.9688701870118</v>
      </c>
      <c r="AB94" t="n">
        <v>603.2773558257396</v>
      </c>
      <c r="AC94" t="n">
        <v>546.7657757915932</v>
      </c>
      <c r="AD94" t="n">
        <v>423968.8701870118</v>
      </c>
      <c r="AE94" t="n">
        <v>603277.3558257396</v>
      </c>
      <c r="AF94" t="n">
        <v>4.227920195991535e-06</v>
      </c>
      <c r="AG94" t="n">
        <v>1.166666666666667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3.5704</v>
      </c>
      <c r="E95" t="n">
        <v>28.01</v>
      </c>
      <c r="F95" t="n">
        <v>24.48</v>
      </c>
      <c r="G95" t="n">
        <v>122.4</v>
      </c>
      <c r="H95" t="n">
        <v>1.34</v>
      </c>
      <c r="I95" t="n">
        <v>12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353.55</v>
      </c>
      <c r="Q95" t="n">
        <v>1397.17</v>
      </c>
      <c r="R95" t="n">
        <v>82.72</v>
      </c>
      <c r="S95" t="n">
        <v>66.97</v>
      </c>
      <c r="T95" t="n">
        <v>5304.2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424.3713661699032</v>
      </c>
      <c r="AB95" t="n">
        <v>603.8500787999103</v>
      </c>
      <c r="AC95" t="n">
        <v>547.2848493458415</v>
      </c>
      <c r="AD95" t="n">
        <v>424371.3661699033</v>
      </c>
      <c r="AE95" t="n">
        <v>603850.0787999103</v>
      </c>
      <c r="AF95" t="n">
        <v>4.227209820153507e-06</v>
      </c>
      <c r="AG95" t="n">
        <v>1.167083333333333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3.5696</v>
      </c>
      <c r="E96" t="n">
        <v>28.01</v>
      </c>
      <c r="F96" t="n">
        <v>24.49</v>
      </c>
      <c r="G96" t="n">
        <v>122.43</v>
      </c>
      <c r="H96" t="n">
        <v>1.35</v>
      </c>
      <c r="I96" t="n">
        <v>12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353.64</v>
      </c>
      <c r="Q96" t="n">
        <v>1397.17</v>
      </c>
      <c r="R96" t="n">
        <v>82.86</v>
      </c>
      <c r="S96" t="n">
        <v>66.97</v>
      </c>
      <c r="T96" t="n">
        <v>5370.58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424.5906346615468</v>
      </c>
      <c r="AB96" t="n">
        <v>604.1620821689223</v>
      </c>
      <c r="AC96" t="n">
        <v>547.5676260197215</v>
      </c>
      <c r="AD96" t="n">
        <v>424590.6346615468</v>
      </c>
      <c r="AE96" t="n">
        <v>604162.0821689223</v>
      </c>
      <c r="AF96" t="n">
        <v>4.226262652369472e-06</v>
      </c>
      <c r="AG96" t="n">
        <v>1.167083333333333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3.5697</v>
      </c>
      <c r="E97" t="n">
        <v>28.01</v>
      </c>
      <c r="F97" t="n">
        <v>24.49</v>
      </c>
      <c r="G97" t="n">
        <v>122.43</v>
      </c>
      <c r="H97" t="n">
        <v>1.36</v>
      </c>
      <c r="I97" t="n">
        <v>12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351.86</v>
      </c>
      <c r="Q97" t="n">
        <v>1397.18</v>
      </c>
      <c r="R97" t="n">
        <v>82.86</v>
      </c>
      <c r="S97" t="n">
        <v>66.97</v>
      </c>
      <c r="T97" t="n">
        <v>5373.28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423.2472141038321</v>
      </c>
      <c r="AB97" t="n">
        <v>602.2504908734043</v>
      </c>
      <c r="AC97" t="n">
        <v>545.8351016880902</v>
      </c>
      <c r="AD97" t="n">
        <v>423247.2141038321</v>
      </c>
      <c r="AE97" t="n">
        <v>602250.4908734043</v>
      </c>
      <c r="AF97" t="n">
        <v>4.226381048342475e-06</v>
      </c>
      <c r="AG97" t="n">
        <v>1.167083333333333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3.5701</v>
      </c>
      <c r="E98" t="n">
        <v>28.01</v>
      </c>
      <c r="F98" t="n">
        <v>24.48</v>
      </c>
      <c r="G98" t="n">
        <v>122.41</v>
      </c>
      <c r="H98" t="n">
        <v>1.37</v>
      </c>
      <c r="I98" t="n">
        <v>12</v>
      </c>
      <c r="J98" t="n">
        <v>324.44</v>
      </c>
      <c r="K98" t="n">
        <v>60.56</v>
      </c>
      <c r="L98" t="n">
        <v>25</v>
      </c>
      <c r="M98" t="n">
        <v>4</v>
      </c>
      <c r="N98" t="n">
        <v>98.89</v>
      </c>
      <c r="O98" t="n">
        <v>40249.08</v>
      </c>
      <c r="P98" t="n">
        <v>349.41</v>
      </c>
      <c r="Q98" t="n">
        <v>1397.23</v>
      </c>
      <c r="R98" t="n">
        <v>82.76000000000001</v>
      </c>
      <c r="S98" t="n">
        <v>66.97</v>
      </c>
      <c r="T98" t="n">
        <v>5323.44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421.3084469366908</v>
      </c>
      <c r="AB98" t="n">
        <v>599.4917639658395</v>
      </c>
      <c r="AC98" t="n">
        <v>543.3347965742885</v>
      </c>
      <c r="AD98" t="n">
        <v>421308.4469366908</v>
      </c>
      <c r="AE98" t="n">
        <v>599491.7639658395</v>
      </c>
      <c r="AF98" t="n">
        <v>4.226854632234494e-06</v>
      </c>
      <c r="AG98" t="n">
        <v>1.167083333333333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3.5688</v>
      </c>
      <c r="E99" t="n">
        <v>28.02</v>
      </c>
      <c r="F99" t="n">
        <v>24.49</v>
      </c>
      <c r="G99" t="n">
        <v>122.46</v>
      </c>
      <c r="H99" t="n">
        <v>1.38</v>
      </c>
      <c r="I99" t="n">
        <v>12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348.75</v>
      </c>
      <c r="Q99" t="n">
        <v>1397.17</v>
      </c>
      <c r="R99" t="n">
        <v>82.78</v>
      </c>
      <c r="S99" t="n">
        <v>66.97</v>
      </c>
      <c r="T99" t="n">
        <v>5333.87</v>
      </c>
      <c r="U99" t="n">
        <v>0.8100000000000001</v>
      </c>
      <c r="V99" t="n">
        <v>0.86</v>
      </c>
      <c r="W99" t="n">
        <v>5.33</v>
      </c>
      <c r="X99" t="n">
        <v>0.33</v>
      </c>
      <c r="Y99" t="n">
        <v>1</v>
      </c>
      <c r="Z99" t="n">
        <v>10</v>
      </c>
      <c r="AA99" t="n">
        <v>421.0272218695837</v>
      </c>
      <c r="AB99" t="n">
        <v>599.0916008246132</v>
      </c>
      <c r="AC99" t="n">
        <v>542.9721184325631</v>
      </c>
      <c r="AD99" t="n">
        <v>421027.2218695837</v>
      </c>
      <c r="AE99" t="n">
        <v>599091.6008246132</v>
      </c>
      <c r="AF99" t="n">
        <v>4.225315484585435e-06</v>
      </c>
      <c r="AG99" t="n">
        <v>1.1675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3.5692</v>
      </c>
      <c r="E100" t="n">
        <v>28.02</v>
      </c>
      <c r="F100" t="n">
        <v>24.49</v>
      </c>
      <c r="G100" t="n">
        <v>122.45</v>
      </c>
      <c r="H100" t="n">
        <v>1.4</v>
      </c>
      <c r="I100" t="n">
        <v>12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348.42</v>
      </c>
      <c r="Q100" t="n">
        <v>1397.17</v>
      </c>
      <c r="R100" t="n">
        <v>82.91</v>
      </c>
      <c r="S100" t="n">
        <v>66.97</v>
      </c>
      <c r="T100" t="n">
        <v>5397.36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420.734584470074</v>
      </c>
      <c r="AB100" t="n">
        <v>598.6751987512391</v>
      </c>
      <c r="AC100" t="n">
        <v>542.5947225291848</v>
      </c>
      <c r="AD100" t="n">
        <v>420734.584470074</v>
      </c>
      <c r="AE100" t="n">
        <v>598675.1987512391</v>
      </c>
      <c r="AF100" t="n">
        <v>4.225789068477453e-06</v>
      </c>
      <c r="AG100" t="n">
        <v>1.1675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3.5687</v>
      </c>
      <c r="E101" t="n">
        <v>28.02</v>
      </c>
      <c r="F101" t="n">
        <v>24.49</v>
      </c>
      <c r="G101" t="n">
        <v>122.47</v>
      </c>
      <c r="H101" t="n">
        <v>1.41</v>
      </c>
      <c r="I101" t="n">
        <v>12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348.49</v>
      </c>
      <c r="Q101" t="n">
        <v>1397.2</v>
      </c>
      <c r="R101" t="n">
        <v>82.88</v>
      </c>
      <c r="S101" t="n">
        <v>66.97</v>
      </c>
      <c r="T101" t="n">
        <v>5380.03</v>
      </c>
      <c r="U101" t="n">
        <v>0.8100000000000001</v>
      </c>
      <c r="V101" t="n">
        <v>0.86</v>
      </c>
      <c r="W101" t="n">
        <v>5.33</v>
      </c>
      <c r="X101" t="n">
        <v>0.33</v>
      </c>
      <c r="Y101" t="n">
        <v>1</v>
      </c>
      <c r="Z101" t="n">
        <v>10</v>
      </c>
      <c r="AA101" t="n">
        <v>420.844040574368</v>
      </c>
      <c r="AB101" t="n">
        <v>598.8309469531019</v>
      </c>
      <c r="AC101" t="n">
        <v>542.7358811282891</v>
      </c>
      <c r="AD101" t="n">
        <v>420844.040574368</v>
      </c>
      <c r="AE101" t="n">
        <v>598830.9469531019</v>
      </c>
      <c r="AF101" t="n">
        <v>4.22519708861243e-06</v>
      </c>
      <c r="AG101" t="n">
        <v>1.1675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3.5803</v>
      </c>
      <c r="E102" t="n">
        <v>27.93</v>
      </c>
      <c r="F102" t="n">
        <v>24.45</v>
      </c>
      <c r="G102" t="n">
        <v>133.39</v>
      </c>
      <c r="H102" t="n">
        <v>1.42</v>
      </c>
      <c r="I102" t="n">
        <v>11</v>
      </c>
      <c r="J102" t="n">
        <v>326.75</v>
      </c>
      <c r="K102" t="n">
        <v>60.56</v>
      </c>
      <c r="L102" t="n">
        <v>26</v>
      </c>
      <c r="M102" t="n">
        <v>0</v>
      </c>
      <c r="N102" t="n">
        <v>100.2</v>
      </c>
      <c r="O102" t="n">
        <v>40533.46</v>
      </c>
      <c r="P102" t="n">
        <v>348.46</v>
      </c>
      <c r="Q102" t="n">
        <v>1397.17</v>
      </c>
      <c r="R102" t="n">
        <v>81.69</v>
      </c>
      <c r="S102" t="n">
        <v>66.97</v>
      </c>
      <c r="T102" t="n">
        <v>4791.71</v>
      </c>
      <c r="U102" t="n">
        <v>0.82</v>
      </c>
      <c r="V102" t="n">
        <v>0.86</v>
      </c>
      <c r="W102" t="n">
        <v>5.32</v>
      </c>
      <c r="X102" t="n">
        <v>0.29</v>
      </c>
      <c r="Y102" t="n">
        <v>1</v>
      </c>
      <c r="Z102" t="n">
        <v>10</v>
      </c>
      <c r="AA102" t="n">
        <v>419.2240855286652</v>
      </c>
      <c r="AB102" t="n">
        <v>596.525866874706</v>
      </c>
      <c r="AC102" t="n">
        <v>540.6467277974784</v>
      </c>
      <c r="AD102" t="n">
        <v>419224.0855286652</v>
      </c>
      <c r="AE102" t="n">
        <v>596525.866874706</v>
      </c>
      <c r="AF102" t="n">
        <v>4.238931021480955e-06</v>
      </c>
      <c r="AG102" t="n">
        <v>1.16375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3.219</v>
      </c>
      <c r="E2" t="n">
        <v>31.07</v>
      </c>
      <c r="F2" t="n">
        <v>27.6</v>
      </c>
      <c r="G2" t="n">
        <v>13.8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164.65</v>
      </c>
      <c r="Q2" t="n">
        <v>1397.39</v>
      </c>
      <c r="R2" t="n">
        <v>184.83</v>
      </c>
      <c r="S2" t="n">
        <v>66.97</v>
      </c>
      <c r="T2" t="n">
        <v>55816.61</v>
      </c>
      <c r="U2" t="n">
        <v>0.36</v>
      </c>
      <c r="V2" t="n">
        <v>0.76</v>
      </c>
      <c r="W2" t="n">
        <v>5.48</v>
      </c>
      <c r="X2" t="n">
        <v>3.43</v>
      </c>
      <c r="Y2" t="n">
        <v>1</v>
      </c>
      <c r="Z2" t="n">
        <v>10</v>
      </c>
      <c r="AA2" t="n">
        <v>241.7646041489216</v>
      </c>
      <c r="AB2" t="n">
        <v>344.0137269014226</v>
      </c>
      <c r="AC2" t="n">
        <v>311.7884841123472</v>
      </c>
      <c r="AD2" t="n">
        <v>241764.6041489216</v>
      </c>
      <c r="AE2" t="n">
        <v>344013.7269014226</v>
      </c>
      <c r="AF2" t="n">
        <v>7.63577325721166e-06</v>
      </c>
      <c r="AG2" t="n">
        <v>1.294583333333333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3.3578</v>
      </c>
      <c r="E3" t="n">
        <v>29.78</v>
      </c>
      <c r="F3" t="n">
        <v>26.74</v>
      </c>
      <c r="G3" t="n">
        <v>17.82</v>
      </c>
      <c r="H3" t="n">
        <v>0.35</v>
      </c>
      <c r="I3" t="n">
        <v>90</v>
      </c>
      <c r="J3" t="n">
        <v>62.05</v>
      </c>
      <c r="K3" t="n">
        <v>28.92</v>
      </c>
      <c r="L3" t="n">
        <v>1.25</v>
      </c>
      <c r="M3" t="n">
        <v>88</v>
      </c>
      <c r="N3" t="n">
        <v>6.88</v>
      </c>
      <c r="O3" t="n">
        <v>7887.12</v>
      </c>
      <c r="P3" t="n">
        <v>154.29</v>
      </c>
      <c r="Q3" t="n">
        <v>1397.43</v>
      </c>
      <c r="R3" t="n">
        <v>156.26</v>
      </c>
      <c r="S3" t="n">
        <v>66.97</v>
      </c>
      <c r="T3" t="n">
        <v>41682.58</v>
      </c>
      <c r="U3" t="n">
        <v>0.43</v>
      </c>
      <c r="V3" t="n">
        <v>0.79</v>
      </c>
      <c r="W3" t="n">
        <v>5.44</v>
      </c>
      <c r="X3" t="n">
        <v>2.57</v>
      </c>
      <c r="Y3" t="n">
        <v>1</v>
      </c>
      <c r="Z3" t="n">
        <v>10</v>
      </c>
      <c r="AA3" t="n">
        <v>220.8509297701198</v>
      </c>
      <c r="AB3" t="n">
        <v>314.2550651999662</v>
      </c>
      <c r="AC3" t="n">
        <v>284.8174440184497</v>
      </c>
      <c r="AD3" t="n">
        <v>220850.9297701198</v>
      </c>
      <c r="AE3" t="n">
        <v>314255.0651999663</v>
      </c>
      <c r="AF3" t="n">
        <v>7.965020019591586e-06</v>
      </c>
      <c r="AG3" t="n">
        <v>1.240833333333333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3.4524</v>
      </c>
      <c r="E4" t="n">
        <v>28.97</v>
      </c>
      <c r="F4" t="n">
        <v>26.18</v>
      </c>
      <c r="G4" t="n">
        <v>22.13</v>
      </c>
      <c r="H4" t="n">
        <v>0.42</v>
      </c>
      <c r="I4" t="n">
        <v>71</v>
      </c>
      <c r="J4" t="n">
        <v>62.34</v>
      </c>
      <c r="K4" t="n">
        <v>28.92</v>
      </c>
      <c r="L4" t="n">
        <v>1.5</v>
      </c>
      <c r="M4" t="n">
        <v>66</v>
      </c>
      <c r="N4" t="n">
        <v>6.92</v>
      </c>
      <c r="O4" t="n">
        <v>7922.85</v>
      </c>
      <c r="P4" t="n">
        <v>145.1</v>
      </c>
      <c r="Q4" t="n">
        <v>1397.35</v>
      </c>
      <c r="R4" t="n">
        <v>138.39</v>
      </c>
      <c r="S4" t="n">
        <v>66.97</v>
      </c>
      <c r="T4" t="n">
        <v>32839.49</v>
      </c>
      <c r="U4" t="n">
        <v>0.48</v>
      </c>
      <c r="V4" t="n">
        <v>0.8</v>
      </c>
      <c r="W4" t="n">
        <v>5.41</v>
      </c>
      <c r="X4" t="n">
        <v>2.02</v>
      </c>
      <c r="Y4" t="n">
        <v>1</v>
      </c>
      <c r="Z4" t="n">
        <v>10</v>
      </c>
      <c r="AA4" t="n">
        <v>205.9981044041574</v>
      </c>
      <c r="AB4" t="n">
        <v>293.1205578259537</v>
      </c>
      <c r="AC4" t="n">
        <v>265.6626966891582</v>
      </c>
      <c r="AD4" t="n">
        <v>205998.1044041574</v>
      </c>
      <c r="AE4" t="n">
        <v>293120.5578259537</v>
      </c>
      <c r="AF4" t="n">
        <v>8.189420190493178e-06</v>
      </c>
      <c r="AG4" t="n">
        <v>1.207083333333333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3.5049</v>
      </c>
      <c r="E5" t="n">
        <v>28.53</v>
      </c>
      <c r="F5" t="n">
        <v>25.9</v>
      </c>
      <c r="G5" t="n">
        <v>25.9</v>
      </c>
      <c r="H5" t="n">
        <v>0.49</v>
      </c>
      <c r="I5" t="n">
        <v>60</v>
      </c>
      <c r="J5" t="n">
        <v>62.63</v>
      </c>
      <c r="K5" t="n">
        <v>28.92</v>
      </c>
      <c r="L5" t="n">
        <v>1.75</v>
      </c>
      <c r="M5" t="n">
        <v>26</v>
      </c>
      <c r="N5" t="n">
        <v>6.96</v>
      </c>
      <c r="O5" t="n">
        <v>7958.6</v>
      </c>
      <c r="P5" t="n">
        <v>138.69</v>
      </c>
      <c r="Q5" t="n">
        <v>1397.55</v>
      </c>
      <c r="R5" t="n">
        <v>127.69</v>
      </c>
      <c r="S5" t="n">
        <v>66.97</v>
      </c>
      <c r="T5" t="n">
        <v>27545.81</v>
      </c>
      <c r="U5" t="n">
        <v>0.52</v>
      </c>
      <c r="V5" t="n">
        <v>0.8100000000000001</v>
      </c>
      <c r="W5" t="n">
        <v>5.43</v>
      </c>
      <c r="X5" t="n">
        <v>1.73</v>
      </c>
      <c r="Y5" t="n">
        <v>1</v>
      </c>
      <c r="Z5" t="n">
        <v>10</v>
      </c>
      <c r="AA5" t="n">
        <v>197.1928607287455</v>
      </c>
      <c r="AB5" t="n">
        <v>280.591326329404</v>
      </c>
      <c r="AC5" t="n">
        <v>254.3071320999539</v>
      </c>
      <c r="AD5" t="n">
        <v>197192.8607287455</v>
      </c>
      <c r="AE5" t="n">
        <v>280591.326329404</v>
      </c>
      <c r="AF5" t="n">
        <v>8.313955169059073e-06</v>
      </c>
      <c r="AG5" t="n">
        <v>1.18875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3.5115</v>
      </c>
      <c r="E6" t="n">
        <v>28.48</v>
      </c>
      <c r="F6" t="n">
        <v>25.88</v>
      </c>
      <c r="G6" t="n">
        <v>26.77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137.89</v>
      </c>
      <c r="Q6" t="n">
        <v>1397.6</v>
      </c>
      <c r="R6" t="n">
        <v>125.75</v>
      </c>
      <c r="S6" t="n">
        <v>66.97</v>
      </c>
      <c r="T6" t="n">
        <v>26585.74</v>
      </c>
      <c r="U6" t="n">
        <v>0.53</v>
      </c>
      <c r="V6" t="n">
        <v>0.8100000000000001</v>
      </c>
      <c r="W6" t="n">
        <v>5.46</v>
      </c>
      <c r="X6" t="n">
        <v>1.71</v>
      </c>
      <c r="Y6" t="n">
        <v>1</v>
      </c>
      <c r="Z6" t="n">
        <v>10</v>
      </c>
      <c r="AA6" t="n">
        <v>196.156877035687</v>
      </c>
      <c r="AB6" t="n">
        <v>279.1171956868613</v>
      </c>
      <c r="AC6" t="n">
        <v>252.9710896037379</v>
      </c>
      <c r="AD6" t="n">
        <v>196156.877035687</v>
      </c>
      <c r="AE6" t="n">
        <v>279117.1956868613</v>
      </c>
      <c r="AF6" t="n">
        <v>8.329610994935926e-06</v>
      </c>
      <c r="AG6" t="n">
        <v>1.186666666666667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3.5166</v>
      </c>
      <c r="E7" t="n">
        <v>28.44</v>
      </c>
      <c r="F7" t="n">
        <v>25.85</v>
      </c>
      <c r="G7" t="n">
        <v>27.21</v>
      </c>
      <c r="H7" t="n">
        <v>0.62</v>
      </c>
      <c r="I7" t="n">
        <v>57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138.23</v>
      </c>
      <c r="Q7" t="n">
        <v>1397.76</v>
      </c>
      <c r="R7" t="n">
        <v>124.54</v>
      </c>
      <c r="S7" t="n">
        <v>66.97</v>
      </c>
      <c r="T7" t="n">
        <v>25985.9</v>
      </c>
      <c r="U7" t="n">
        <v>0.54</v>
      </c>
      <c r="V7" t="n">
        <v>0.8100000000000001</v>
      </c>
      <c r="W7" t="n">
        <v>5.47</v>
      </c>
      <c r="X7" t="n">
        <v>1.68</v>
      </c>
      <c r="Y7" t="n">
        <v>1</v>
      </c>
      <c r="Z7" t="n">
        <v>10</v>
      </c>
      <c r="AA7" t="n">
        <v>196.0421149916043</v>
      </c>
      <c r="AB7" t="n">
        <v>278.9538975124626</v>
      </c>
      <c r="AC7" t="n">
        <v>252.8230882704403</v>
      </c>
      <c r="AD7" t="n">
        <v>196042.1149916043</v>
      </c>
      <c r="AE7" t="n">
        <v>278953.8975124626</v>
      </c>
      <c r="AF7" t="n">
        <v>8.341708678568042e-06</v>
      </c>
      <c r="AG7" t="n">
        <v>1.185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2.18</v>
      </c>
      <c r="E2" t="n">
        <v>45.87</v>
      </c>
      <c r="F2" t="n">
        <v>33.2</v>
      </c>
      <c r="G2" t="n">
        <v>6.55</v>
      </c>
      <c r="H2" t="n">
        <v>0.11</v>
      </c>
      <c r="I2" t="n">
        <v>304</v>
      </c>
      <c r="J2" t="n">
        <v>167.88</v>
      </c>
      <c r="K2" t="n">
        <v>51.39</v>
      </c>
      <c r="L2" t="n">
        <v>1</v>
      </c>
      <c r="M2" t="n">
        <v>302</v>
      </c>
      <c r="N2" t="n">
        <v>30.49</v>
      </c>
      <c r="O2" t="n">
        <v>20939.59</v>
      </c>
      <c r="P2" t="n">
        <v>419.81</v>
      </c>
      <c r="Q2" t="n">
        <v>1397.92</v>
      </c>
      <c r="R2" t="n">
        <v>366.72</v>
      </c>
      <c r="S2" t="n">
        <v>66.97</v>
      </c>
      <c r="T2" t="n">
        <v>145842.14</v>
      </c>
      <c r="U2" t="n">
        <v>0.18</v>
      </c>
      <c r="V2" t="n">
        <v>0.63</v>
      </c>
      <c r="W2" t="n">
        <v>5.81</v>
      </c>
      <c r="X2" t="n">
        <v>9.02</v>
      </c>
      <c r="Y2" t="n">
        <v>1</v>
      </c>
      <c r="Z2" t="n">
        <v>10</v>
      </c>
      <c r="AA2" t="n">
        <v>801.0794792569035</v>
      </c>
      <c r="AB2" t="n">
        <v>1139.878760059296</v>
      </c>
      <c r="AC2" t="n">
        <v>1033.101422643278</v>
      </c>
      <c r="AD2" t="n">
        <v>801079.4792569035</v>
      </c>
      <c r="AE2" t="n">
        <v>1139878.760059296</v>
      </c>
      <c r="AF2" t="n">
        <v>3.156508383697945e-06</v>
      </c>
      <c r="AG2" t="n">
        <v>1.91125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2.456</v>
      </c>
      <c r="E3" t="n">
        <v>40.72</v>
      </c>
      <c r="F3" t="n">
        <v>30.75</v>
      </c>
      <c r="G3" t="n">
        <v>8.24</v>
      </c>
      <c r="H3" t="n">
        <v>0.13</v>
      </c>
      <c r="I3" t="n">
        <v>224</v>
      </c>
      <c r="J3" t="n">
        <v>168.25</v>
      </c>
      <c r="K3" t="n">
        <v>51.39</v>
      </c>
      <c r="L3" t="n">
        <v>1.25</v>
      </c>
      <c r="M3" t="n">
        <v>222</v>
      </c>
      <c r="N3" t="n">
        <v>30.6</v>
      </c>
      <c r="O3" t="n">
        <v>20984.25</v>
      </c>
      <c r="P3" t="n">
        <v>387.18</v>
      </c>
      <c r="Q3" t="n">
        <v>1397.8</v>
      </c>
      <c r="R3" t="n">
        <v>286.85</v>
      </c>
      <c r="S3" t="n">
        <v>66.97</v>
      </c>
      <c r="T3" t="n">
        <v>106305.26</v>
      </c>
      <c r="U3" t="n">
        <v>0.23</v>
      </c>
      <c r="V3" t="n">
        <v>0.68</v>
      </c>
      <c r="W3" t="n">
        <v>5.67</v>
      </c>
      <c r="X3" t="n">
        <v>6.58</v>
      </c>
      <c r="Y3" t="n">
        <v>1</v>
      </c>
      <c r="Z3" t="n">
        <v>10</v>
      </c>
      <c r="AA3" t="n">
        <v>658.3086287080882</v>
      </c>
      <c r="AB3" t="n">
        <v>936.7260588477296</v>
      </c>
      <c r="AC3" t="n">
        <v>848.9789071710395</v>
      </c>
      <c r="AD3" t="n">
        <v>658308.6287080882</v>
      </c>
      <c r="AE3" t="n">
        <v>936726.0588477296</v>
      </c>
      <c r="AF3" t="n">
        <v>3.556139720349611e-06</v>
      </c>
      <c r="AG3" t="n">
        <v>1.696666666666667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2.6497</v>
      </c>
      <c r="E4" t="n">
        <v>37.74</v>
      </c>
      <c r="F4" t="n">
        <v>29.34</v>
      </c>
      <c r="G4" t="n">
        <v>9.890000000000001</v>
      </c>
      <c r="H4" t="n">
        <v>0.16</v>
      </c>
      <c r="I4" t="n">
        <v>178</v>
      </c>
      <c r="J4" t="n">
        <v>168.61</v>
      </c>
      <c r="K4" t="n">
        <v>51.39</v>
      </c>
      <c r="L4" t="n">
        <v>1.5</v>
      </c>
      <c r="M4" t="n">
        <v>176</v>
      </c>
      <c r="N4" t="n">
        <v>30.71</v>
      </c>
      <c r="O4" t="n">
        <v>21028.94</v>
      </c>
      <c r="P4" t="n">
        <v>367.69</v>
      </c>
      <c r="Q4" t="n">
        <v>1397.3</v>
      </c>
      <c r="R4" t="n">
        <v>241</v>
      </c>
      <c r="S4" t="n">
        <v>66.97</v>
      </c>
      <c r="T4" t="n">
        <v>83613.41</v>
      </c>
      <c r="U4" t="n">
        <v>0.28</v>
      </c>
      <c r="V4" t="n">
        <v>0.72</v>
      </c>
      <c r="W4" t="n">
        <v>5.59</v>
      </c>
      <c r="X4" t="n">
        <v>5.17</v>
      </c>
      <c r="Y4" t="n">
        <v>1</v>
      </c>
      <c r="Z4" t="n">
        <v>10</v>
      </c>
      <c r="AA4" t="n">
        <v>581.3463568393446</v>
      </c>
      <c r="AB4" t="n">
        <v>827.2142547125549</v>
      </c>
      <c r="AC4" t="n">
        <v>749.7255439077431</v>
      </c>
      <c r="AD4" t="n">
        <v>581346.3568393446</v>
      </c>
      <c r="AE4" t="n">
        <v>827214.2547125549</v>
      </c>
      <c r="AF4" t="n">
        <v>3.836605625818553e-06</v>
      </c>
      <c r="AG4" t="n">
        <v>1.5725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2.7978</v>
      </c>
      <c r="E5" t="n">
        <v>35.74</v>
      </c>
      <c r="F5" t="n">
        <v>28.39</v>
      </c>
      <c r="G5" t="n">
        <v>11.59</v>
      </c>
      <c r="H5" t="n">
        <v>0.18</v>
      </c>
      <c r="I5" t="n">
        <v>147</v>
      </c>
      <c r="J5" t="n">
        <v>168.97</v>
      </c>
      <c r="K5" t="n">
        <v>51.39</v>
      </c>
      <c r="L5" t="n">
        <v>1.75</v>
      </c>
      <c r="M5" t="n">
        <v>145</v>
      </c>
      <c r="N5" t="n">
        <v>30.83</v>
      </c>
      <c r="O5" t="n">
        <v>21073.68</v>
      </c>
      <c r="P5" t="n">
        <v>354.08</v>
      </c>
      <c r="Q5" t="n">
        <v>1397.52</v>
      </c>
      <c r="R5" t="n">
        <v>210.84</v>
      </c>
      <c r="S5" t="n">
        <v>66.97</v>
      </c>
      <c r="T5" t="n">
        <v>68687.81</v>
      </c>
      <c r="U5" t="n">
        <v>0.32</v>
      </c>
      <c r="V5" t="n">
        <v>0.74</v>
      </c>
      <c r="W5" t="n">
        <v>5.51</v>
      </c>
      <c r="X5" t="n">
        <v>4.22</v>
      </c>
      <c r="Y5" t="n">
        <v>1</v>
      </c>
      <c r="Z5" t="n">
        <v>10</v>
      </c>
      <c r="AA5" t="n">
        <v>531.6115811308819</v>
      </c>
      <c r="AB5" t="n">
        <v>756.4452287490167</v>
      </c>
      <c r="AC5" t="n">
        <v>685.5857564463051</v>
      </c>
      <c r="AD5" t="n">
        <v>531611.5811308819</v>
      </c>
      <c r="AE5" t="n">
        <v>756445.2287490166</v>
      </c>
      <c r="AF5" t="n">
        <v>4.051045484362435e-06</v>
      </c>
      <c r="AG5" t="n">
        <v>1.489166666666667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2.9079</v>
      </c>
      <c r="E6" t="n">
        <v>34.39</v>
      </c>
      <c r="F6" t="n">
        <v>27.78</v>
      </c>
      <c r="G6" t="n">
        <v>13.33</v>
      </c>
      <c r="H6" t="n">
        <v>0.21</v>
      </c>
      <c r="I6" t="n">
        <v>125</v>
      </c>
      <c r="J6" t="n">
        <v>169.33</v>
      </c>
      <c r="K6" t="n">
        <v>51.39</v>
      </c>
      <c r="L6" t="n">
        <v>2</v>
      </c>
      <c r="M6" t="n">
        <v>123</v>
      </c>
      <c r="N6" t="n">
        <v>30.94</v>
      </c>
      <c r="O6" t="n">
        <v>21118.46</v>
      </c>
      <c r="P6" t="n">
        <v>344.84</v>
      </c>
      <c r="Q6" t="n">
        <v>1397.42</v>
      </c>
      <c r="R6" t="n">
        <v>189.72</v>
      </c>
      <c r="S6" t="n">
        <v>66.97</v>
      </c>
      <c r="T6" t="n">
        <v>58234.21</v>
      </c>
      <c r="U6" t="n">
        <v>0.35</v>
      </c>
      <c r="V6" t="n">
        <v>0.76</v>
      </c>
      <c r="W6" t="n">
        <v>5.51</v>
      </c>
      <c r="X6" t="n">
        <v>3.61</v>
      </c>
      <c r="Y6" t="n">
        <v>1</v>
      </c>
      <c r="Z6" t="n">
        <v>10</v>
      </c>
      <c r="AA6" t="n">
        <v>499.3832501169976</v>
      </c>
      <c r="AB6" t="n">
        <v>710.5866205258169</v>
      </c>
      <c r="AC6" t="n">
        <v>644.0229209449545</v>
      </c>
      <c r="AD6" t="n">
        <v>499383.2501169976</v>
      </c>
      <c r="AE6" t="n">
        <v>710586.6205258169</v>
      </c>
      <c r="AF6" t="n">
        <v>4.210463637135438e-06</v>
      </c>
      <c r="AG6" t="n">
        <v>1.432916666666667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2.9981</v>
      </c>
      <c r="E7" t="n">
        <v>33.35</v>
      </c>
      <c r="F7" t="n">
        <v>27.29</v>
      </c>
      <c r="G7" t="n">
        <v>15.02</v>
      </c>
      <c r="H7" t="n">
        <v>0.24</v>
      </c>
      <c r="I7" t="n">
        <v>109</v>
      </c>
      <c r="J7" t="n">
        <v>169.7</v>
      </c>
      <c r="K7" t="n">
        <v>51.39</v>
      </c>
      <c r="L7" t="n">
        <v>2.25</v>
      </c>
      <c r="M7" t="n">
        <v>107</v>
      </c>
      <c r="N7" t="n">
        <v>31.05</v>
      </c>
      <c r="O7" t="n">
        <v>21163.27</v>
      </c>
      <c r="P7" t="n">
        <v>337.25</v>
      </c>
      <c r="Q7" t="n">
        <v>1397.47</v>
      </c>
      <c r="R7" t="n">
        <v>173.86</v>
      </c>
      <c r="S7" t="n">
        <v>66.97</v>
      </c>
      <c r="T7" t="n">
        <v>50386.5</v>
      </c>
      <c r="U7" t="n">
        <v>0.39</v>
      </c>
      <c r="V7" t="n">
        <v>0.77</v>
      </c>
      <c r="W7" t="n">
        <v>5.48</v>
      </c>
      <c r="X7" t="n">
        <v>3.12</v>
      </c>
      <c r="Y7" t="n">
        <v>1</v>
      </c>
      <c r="Z7" t="n">
        <v>10</v>
      </c>
      <c r="AA7" t="n">
        <v>474.7795387099062</v>
      </c>
      <c r="AB7" t="n">
        <v>675.5773002551402</v>
      </c>
      <c r="AC7" t="n">
        <v>612.2930740132256</v>
      </c>
      <c r="AD7" t="n">
        <v>474779.5387099062</v>
      </c>
      <c r="AE7" t="n">
        <v>675577.3002551403</v>
      </c>
      <c r="AF7" t="n">
        <v>4.341067791360003e-06</v>
      </c>
      <c r="AG7" t="n">
        <v>1.389583333333333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3.0729</v>
      </c>
      <c r="E8" t="n">
        <v>32.54</v>
      </c>
      <c r="F8" t="n">
        <v>26.92</v>
      </c>
      <c r="G8" t="n">
        <v>16.82</v>
      </c>
      <c r="H8" t="n">
        <v>0.26</v>
      </c>
      <c r="I8" t="n">
        <v>96</v>
      </c>
      <c r="J8" t="n">
        <v>170.06</v>
      </c>
      <c r="K8" t="n">
        <v>51.39</v>
      </c>
      <c r="L8" t="n">
        <v>2.5</v>
      </c>
      <c r="M8" t="n">
        <v>94</v>
      </c>
      <c r="N8" t="n">
        <v>31.17</v>
      </c>
      <c r="O8" t="n">
        <v>21208.12</v>
      </c>
      <c r="P8" t="n">
        <v>330.94</v>
      </c>
      <c r="Q8" t="n">
        <v>1397.51</v>
      </c>
      <c r="R8" t="n">
        <v>161.57</v>
      </c>
      <c r="S8" t="n">
        <v>66.97</v>
      </c>
      <c r="T8" t="n">
        <v>44306.75</v>
      </c>
      <c r="U8" t="n">
        <v>0.41</v>
      </c>
      <c r="V8" t="n">
        <v>0.78</v>
      </c>
      <c r="W8" t="n">
        <v>5.47</v>
      </c>
      <c r="X8" t="n">
        <v>2.75</v>
      </c>
      <c r="Y8" t="n">
        <v>1</v>
      </c>
      <c r="Z8" t="n">
        <v>10</v>
      </c>
      <c r="AA8" t="n">
        <v>455.6673379211958</v>
      </c>
      <c r="AB8" t="n">
        <v>648.3820065281705</v>
      </c>
      <c r="AC8" t="n">
        <v>587.6452802100736</v>
      </c>
      <c r="AD8" t="n">
        <v>455667.3379211958</v>
      </c>
      <c r="AE8" t="n">
        <v>648382.0065281704</v>
      </c>
      <c r="AF8" t="n">
        <v>4.449373675351107e-06</v>
      </c>
      <c r="AG8" t="n">
        <v>1.355833333333333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3.1345</v>
      </c>
      <c r="E9" t="n">
        <v>31.9</v>
      </c>
      <c r="F9" t="n">
        <v>26.62</v>
      </c>
      <c r="G9" t="n">
        <v>18.57</v>
      </c>
      <c r="H9" t="n">
        <v>0.29</v>
      </c>
      <c r="I9" t="n">
        <v>86</v>
      </c>
      <c r="J9" t="n">
        <v>170.42</v>
      </c>
      <c r="K9" t="n">
        <v>51.39</v>
      </c>
      <c r="L9" t="n">
        <v>2.75</v>
      </c>
      <c r="M9" t="n">
        <v>84</v>
      </c>
      <c r="N9" t="n">
        <v>31.28</v>
      </c>
      <c r="O9" t="n">
        <v>21253.01</v>
      </c>
      <c r="P9" t="n">
        <v>325.79</v>
      </c>
      <c r="Q9" t="n">
        <v>1397.39</v>
      </c>
      <c r="R9" t="n">
        <v>152.15</v>
      </c>
      <c r="S9" t="n">
        <v>66.97</v>
      </c>
      <c r="T9" t="n">
        <v>39646.08</v>
      </c>
      <c r="U9" t="n">
        <v>0.44</v>
      </c>
      <c r="V9" t="n">
        <v>0.79</v>
      </c>
      <c r="W9" t="n">
        <v>5.44</v>
      </c>
      <c r="X9" t="n">
        <v>2.45</v>
      </c>
      <c r="Y9" t="n">
        <v>1</v>
      </c>
      <c r="Z9" t="n">
        <v>10</v>
      </c>
      <c r="AA9" t="n">
        <v>440.6777793476841</v>
      </c>
      <c r="AB9" t="n">
        <v>627.0529375865806</v>
      </c>
      <c r="AC9" t="n">
        <v>568.3141967306975</v>
      </c>
      <c r="AD9" t="n">
        <v>440677.7793476841</v>
      </c>
      <c r="AE9" t="n">
        <v>627052.9375865806</v>
      </c>
      <c r="AF9" t="n">
        <v>4.538566756284957e-06</v>
      </c>
      <c r="AG9" t="n">
        <v>1.329166666666667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3.1815</v>
      </c>
      <c r="E10" t="n">
        <v>31.43</v>
      </c>
      <c r="F10" t="n">
        <v>26.42</v>
      </c>
      <c r="G10" t="n">
        <v>20.32</v>
      </c>
      <c r="H10" t="n">
        <v>0.31</v>
      </c>
      <c r="I10" t="n">
        <v>78</v>
      </c>
      <c r="J10" t="n">
        <v>170.79</v>
      </c>
      <c r="K10" t="n">
        <v>51.39</v>
      </c>
      <c r="L10" t="n">
        <v>3</v>
      </c>
      <c r="M10" t="n">
        <v>76</v>
      </c>
      <c r="N10" t="n">
        <v>31.4</v>
      </c>
      <c r="O10" t="n">
        <v>21297.94</v>
      </c>
      <c r="P10" t="n">
        <v>321.6</v>
      </c>
      <c r="Q10" t="n">
        <v>1397.37</v>
      </c>
      <c r="R10" t="n">
        <v>145.43</v>
      </c>
      <c r="S10" t="n">
        <v>66.97</v>
      </c>
      <c r="T10" t="n">
        <v>36329.18</v>
      </c>
      <c r="U10" t="n">
        <v>0.46</v>
      </c>
      <c r="V10" t="n">
        <v>0.8</v>
      </c>
      <c r="W10" t="n">
        <v>5.43</v>
      </c>
      <c r="X10" t="n">
        <v>2.25</v>
      </c>
      <c r="Y10" t="n">
        <v>1</v>
      </c>
      <c r="Z10" t="n">
        <v>10</v>
      </c>
      <c r="AA10" t="n">
        <v>429.5718327910477</v>
      </c>
      <c r="AB10" t="n">
        <v>611.2499705676244</v>
      </c>
      <c r="AC10" t="n">
        <v>553.9915614809427</v>
      </c>
      <c r="AD10" t="n">
        <v>429571.8327910477</v>
      </c>
      <c r="AE10" t="n">
        <v>611249.9705676243</v>
      </c>
      <c r="AF10" t="n">
        <v>4.606619918685785e-06</v>
      </c>
      <c r="AG10" t="n">
        <v>1.309583333333333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3.2338</v>
      </c>
      <c r="E11" t="n">
        <v>30.92</v>
      </c>
      <c r="F11" t="n">
        <v>26.14</v>
      </c>
      <c r="G11" t="n">
        <v>22.09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316.65</v>
      </c>
      <c r="Q11" t="n">
        <v>1397.28</v>
      </c>
      <c r="R11" t="n">
        <v>136.82</v>
      </c>
      <c r="S11" t="n">
        <v>66.97</v>
      </c>
      <c r="T11" t="n">
        <v>32055.57</v>
      </c>
      <c r="U11" t="n">
        <v>0.49</v>
      </c>
      <c r="V11" t="n">
        <v>0.8100000000000001</v>
      </c>
      <c r="W11" t="n">
        <v>5.41</v>
      </c>
      <c r="X11" t="n">
        <v>1.98</v>
      </c>
      <c r="Y11" t="n">
        <v>1</v>
      </c>
      <c r="Z11" t="n">
        <v>10</v>
      </c>
      <c r="AA11" t="n">
        <v>417.044009310501</v>
      </c>
      <c r="AB11" t="n">
        <v>593.4237744597308</v>
      </c>
      <c r="AC11" t="n">
        <v>537.8352216975527</v>
      </c>
      <c r="AD11" t="n">
        <v>417044.009310501</v>
      </c>
      <c r="AE11" t="n">
        <v>593423.7744597308</v>
      </c>
      <c r="AF11" t="n">
        <v>4.682347161102024e-06</v>
      </c>
      <c r="AG11" t="n">
        <v>1.288333333333333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3.2629</v>
      </c>
      <c r="E12" t="n">
        <v>30.65</v>
      </c>
      <c r="F12" t="n">
        <v>26.04</v>
      </c>
      <c r="G12" t="n">
        <v>23.67</v>
      </c>
      <c r="H12" t="n">
        <v>0.36</v>
      </c>
      <c r="I12" t="n">
        <v>66</v>
      </c>
      <c r="J12" t="n">
        <v>171.52</v>
      </c>
      <c r="K12" t="n">
        <v>51.39</v>
      </c>
      <c r="L12" t="n">
        <v>3.5</v>
      </c>
      <c r="M12" t="n">
        <v>64</v>
      </c>
      <c r="N12" t="n">
        <v>31.63</v>
      </c>
      <c r="O12" t="n">
        <v>21387.92</v>
      </c>
      <c r="P12" t="n">
        <v>313.59</v>
      </c>
      <c r="Q12" t="n">
        <v>1397.41</v>
      </c>
      <c r="R12" t="n">
        <v>133.41</v>
      </c>
      <c r="S12" t="n">
        <v>66.97</v>
      </c>
      <c r="T12" t="n">
        <v>30377.77</v>
      </c>
      <c r="U12" t="n">
        <v>0.5</v>
      </c>
      <c r="V12" t="n">
        <v>0.8100000000000001</v>
      </c>
      <c r="W12" t="n">
        <v>5.41</v>
      </c>
      <c r="X12" t="n">
        <v>1.87</v>
      </c>
      <c r="Y12" t="n">
        <v>1</v>
      </c>
      <c r="Z12" t="n">
        <v>10</v>
      </c>
      <c r="AA12" t="n">
        <v>410.2984547184615</v>
      </c>
      <c r="AB12" t="n">
        <v>583.8253331023061</v>
      </c>
      <c r="AC12" t="n">
        <v>529.1359075520731</v>
      </c>
      <c r="AD12" t="n">
        <v>410298.4547184616</v>
      </c>
      <c r="AE12" t="n">
        <v>583825.3331023061</v>
      </c>
      <c r="AF12" t="n">
        <v>4.724482204205515e-06</v>
      </c>
      <c r="AG12" t="n">
        <v>1.277083333333333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3.2935</v>
      </c>
      <c r="E13" t="n">
        <v>30.36</v>
      </c>
      <c r="F13" t="n">
        <v>25.92</v>
      </c>
      <c r="G13" t="n">
        <v>25.5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310.97</v>
      </c>
      <c r="Q13" t="n">
        <v>1397.26</v>
      </c>
      <c r="R13" t="n">
        <v>129.4</v>
      </c>
      <c r="S13" t="n">
        <v>66.97</v>
      </c>
      <c r="T13" t="n">
        <v>28398.13</v>
      </c>
      <c r="U13" t="n">
        <v>0.52</v>
      </c>
      <c r="V13" t="n">
        <v>0.8100000000000001</v>
      </c>
      <c r="W13" t="n">
        <v>5.4</v>
      </c>
      <c r="X13" t="n">
        <v>1.76</v>
      </c>
      <c r="Y13" t="n">
        <v>1</v>
      </c>
      <c r="Z13" t="n">
        <v>10</v>
      </c>
      <c r="AA13" t="n">
        <v>403.7350855902993</v>
      </c>
      <c r="AB13" t="n">
        <v>574.4861286196766</v>
      </c>
      <c r="AC13" t="n">
        <v>520.6715464503175</v>
      </c>
      <c r="AD13" t="n">
        <v>403735.0855902993</v>
      </c>
      <c r="AE13" t="n">
        <v>574486.1286196766</v>
      </c>
      <c r="AF13" t="n">
        <v>4.76878915674733e-06</v>
      </c>
      <c r="AG13" t="n">
        <v>1.265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3.3319</v>
      </c>
      <c r="E14" t="n">
        <v>30.01</v>
      </c>
      <c r="F14" t="n">
        <v>25.74</v>
      </c>
      <c r="G14" t="n">
        <v>27.58</v>
      </c>
      <c r="H14" t="n">
        <v>0.41</v>
      </c>
      <c r="I14" t="n">
        <v>56</v>
      </c>
      <c r="J14" t="n">
        <v>172.25</v>
      </c>
      <c r="K14" t="n">
        <v>51.39</v>
      </c>
      <c r="L14" t="n">
        <v>4</v>
      </c>
      <c r="M14" t="n">
        <v>54</v>
      </c>
      <c r="N14" t="n">
        <v>31.86</v>
      </c>
      <c r="O14" t="n">
        <v>21478.05</v>
      </c>
      <c r="P14" t="n">
        <v>306.99</v>
      </c>
      <c r="Q14" t="n">
        <v>1397.27</v>
      </c>
      <c r="R14" t="n">
        <v>123.81</v>
      </c>
      <c r="S14" t="n">
        <v>66.97</v>
      </c>
      <c r="T14" t="n">
        <v>25627.33</v>
      </c>
      <c r="U14" t="n">
        <v>0.54</v>
      </c>
      <c r="V14" t="n">
        <v>0.82</v>
      </c>
      <c r="W14" t="n">
        <v>5.39</v>
      </c>
      <c r="X14" t="n">
        <v>1.58</v>
      </c>
      <c r="Y14" t="n">
        <v>1</v>
      </c>
      <c r="Z14" t="n">
        <v>10</v>
      </c>
      <c r="AA14" t="n">
        <v>394.96293165934</v>
      </c>
      <c r="AB14" t="n">
        <v>562.0039814610157</v>
      </c>
      <c r="AC14" t="n">
        <v>509.35865560692</v>
      </c>
      <c r="AD14" t="n">
        <v>394962.93165934</v>
      </c>
      <c r="AE14" t="n">
        <v>562003.9814610156</v>
      </c>
      <c r="AF14" t="n">
        <v>4.824390038368432e-06</v>
      </c>
      <c r="AG14" t="n">
        <v>1.250416666666667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3.3506</v>
      </c>
      <c r="E15" t="n">
        <v>29.85</v>
      </c>
      <c r="F15" t="n">
        <v>25.68</v>
      </c>
      <c r="G15" t="n">
        <v>29.07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304.37</v>
      </c>
      <c r="Q15" t="n">
        <v>1397.38</v>
      </c>
      <c r="R15" t="n">
        <v>121.49</v>
      </c>
      <c r="S15" t="n">
        <v>66.97</v>
      </c>
      <c r="T15" t="n">
        <v>24483.67</v>
      </c>
      <c r="U15" t="n">
        <v>0.55</v>
      </c>
      <c r="V15" t="n">
        <v>0.82</v>
      </c>
      <c r="W15" t="n">
        <v>5.39</v>
      </c>
      <c r="X15" t="n">
        <v>1.51</v>
      </c>
      <c r="Y15" t="n">
        <v>1</v>
      </c>
      <c r="Z15" t="n">
        <v>10</v>
      </c>
      <c r="AA15" t="n">
        <v>390.3676534352749</v>
      </c>
      <c r="AB15" t="n">
        <v>555.4652294647318</v>
      </c>
      <c r="AC15" t="n">
        <v>503.4324165836377</v>
      </c>
      <c r="AD15" t="n">
        <v>390367.6534352749</v>
      </c>
      <c r="AE15" t="n">
        <v>555465.2294647318</v>
      </c>
      <c r="AF15" t="n">
        <v>4.851466509366208e-06</v>
      </c>
      <c r="AG15" t="n">
        <v>1.24375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3.3812</v>
      </c>
      <c r="E16" t="n">
        <v>29.58</v>
      </c>
      <c r="F16" t="n">
        <v>25.54</v>
      </c>
      <c r="G16" t="n">
        <v>31.28</v>
      </c>
      <c r="H16" t="n">
        <v>0.46</v>
      </c>
      <c r="I16" t="n">
        <v>49</v>
      </c>
      <c r="J16" t="n">
        <v>172.98</v>
      </c>
      <c r="K16" t="n">
        <v>51.39</v>
      </c>
      <c r="L16" t="n">
        <v>4.5</v>
      </c>
      <c r="M16" t="n">
        <v>47</v>
      </c>
      <c r="N16" t="n">
        <v>32.09</v>
      </c>
      <c r="O16" t="n">
        <v>21568.34</v>
      </c>
      <c r="P16" t="n">
        <v>301.36</v>
      </c>
      <c r="Q16" t="n">
        <v>1397.29</v>
      </c>
      <c r="R16" t="n">
        <v>117.06</v>
      </c>
      <c r="S16" t="n">
        <v>66.97</v>
      </c>
      <c r="T16" t="n">
        <v>22285.45</v>
      </c>
      <c r="U16" t="n">
        <v>0.57</v>
      </c>
      <c r="V16" t="n">
        <v>0.82</v>
      </c>
      <c r="W16" t="n">
        <v>5.38</v>
      </c>
      <c r="X16" t="n">
        <v>1.38</v>
      </c>
      <c r="Y16" t="n">
        <v>1</v>
      </c>
      <c r="Z16" t="n">
        <v>10</v>
      </c>
      <c r="AA16" t="n">
        <v>383.7457207740003</v>
      </c>
      <c r="AB16" t="n">
        <v>546.0426932662895</v>
      </c>
      <c r="AC16" t="n">
        <v>494.8925298056663</v>
      </c>
      <c r="AD16" t="n">
        <v>383745.7207740003</v>
      </c>
      <c r="AE16" t="n">
        <v>546042.6932662894</v>
      </c>
      <c r="AF16" t="n">
        <v>4.895773461908024e-06</v>
      </c>
      <c r="AG16" t="n">
        <v>1.2325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3.4015</v>
      </c>
      <c r="E17" t="n">
        <v>29.4</v>
      </c>
      <c r="F17" t="n">
        <v>25.47</v>
      </c>
      <c r="G17" t="n">
        <v>33.22</v>
      </c>
      <c r="H17" t="n">
        <v>0.49</v>
      </c>
      <c r="I17" t="n">
        <v>46</v>
      </c>
      <c r="J17" t="n">
        <v>173.35</v>
      </c>
      <c r="K17" t="n">
        <v>51.39</v>
      </c>
      <c r="L17" t="n">
        <v>4.75</v>
      </c>
      <c r="M17" t="n">
        <v>44</v>
      </c>
      <c r="N17" t="n">
        <v>32.2</v>
      </c>
      <c r="O17" t="n">
        <v>21613.54</v>
      </c>
      <c r="P17" t="n">
        <v>298.22</v>
      </c>
      <c r="Q17" t="n">
        <v>1397.29</v>
      </c>
      <c r="R17" t="n">
        <v>114.96</v>
      </c>
      <c r="S17" t="n">
        <v>66.97</v>
      </c>
      <c r="T17" t="n">
        <v>21253.03</v>
      </c>
      <c r="U17" t="n">
        <v>0.58</v>
      </c>
      <c r="V17" t="n">
        <v>0.83</v>
      </c>
      <c r="W17" t="n">
        <v>5.37</v>
      </c>
      <c r="X17" t="n">
        <v>1.3</v>
      </c>
      <c r="Y17" t="n">
        <v>1</v>
      </c>
      <c r="Z17" t="n">
        <v>10</v>
      </c>
      <c r="AA17" t="n">
        <v>378.6367291698673</v>
      </c>
      <c r="AB17" t="n">
        <v>538.7729639002686</v>
      </c>
      <c r="AC17" t="n">
        <v>488.3037872012522</v>
      </c>
      <c r="AD17" t="n">
        <v>378636.7291698673</v>
      </c>
      <c r="AE17" t="n">
        <v>538772.9639002685</v>
      </c>
      <c r="AF17" t="n">
        <v>4.925166636306678e-06</v>
      </c>
      <c r="AG17" t="n">
        <v>1.225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3.4171</v>
      </c>
      <c r="E18" t="n">
        <v>29.26</v>
      </c>
      <c r="F18" t="n">
        <v>25.4</v>
      </c>
      <c r="G18" t="n">
        <v>34.64</v>
      </c>
      <c r="H18" t="n">
        <v>0.51</v>
      </c>
      <c r="I18" t="n">
        <v>44</v>
      </c>
      <c r="J18" t="n">
        <v>173.71</v>
      </c>
      <c r="K18" t="n">
        <v>51.39</v>
      </c>
      <c r="L18" t="n">
        <v>5</v>
      </c>
      <c r="M18" t="n">
        <v>42</v>
      </c>
      <c r="N18" t="n">
        <v>32.32</v>
      </c>
      <c r="O18" t="n">
        <v>21658.78</v>
      </c>
      <c r="P18" t="n">
        <v>296.6</v>
      </c>
      <c r="Q18" t="n">
        <v>1397.19</v>
      </c>
      <c r="R18" t="n">
        <v>112.75</v>
      </c>
      <c r="S18" t="n">
        <v>66.97</v>
      </c>
      <c r="T18" t="n">
        <v>20157.71</v>
      </c>
      <c r="U18" t="n">
        <v>0.59</v>
      </c>
      <c r="V18" t="n">
        <v>0.83</v>
      </c>
      <c r="W18" t="n">
        <v>5.37</v>
      </c>
      <c r="X18" t="n">
        <v>1.24</v>
      </c>
      <c r="Y18" t="n">
        <v>1</v>
      </c>
      <c r="Z18" t="n">
        <v>10</v>
      </c>
      <c r="AA18" t="n">
        <v>375.287584010576</v>
      </c>
      <c r="AB18" t="n">
        <v>534.0073700606016</v>
      </c>
      <c r="AC18" t="n">
        <v>483.9846069971707</v>
      </c>
      <c r="AD18" t="n">
        <v>375287.584010576</v>
      </c>
      <c r="AE18" t="n">
        <v>534007.3700606016</v>
      </c>
      <c r="AF18" t="n">
        <v>4.94775449446525e-06</v>
      </c>
      <c r="AG18" t="n">
        <v>1.219166666666667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3.4412</v>
      </c>
      <c r="E19" t="n">
        <v>29.06</v>
      </c>
      <c r="F19" t="n">
        <v>25.3</v>
      </c>
      <c r="G19" t="n">
        <v>37.02</v>
      </c>
      <c r="H19" t="n">
        <v>0.53</v>
      </c>
      <c r="I19" t="n">
        <v>41</v>
      </c>
      <c r="J19" t="n">
        <v>174.08</v>
      </c>
      <c r="K19" t="n">
        <v>51.39</v>
      </c>
      <c r="L19" t="n">
        <v>5.25</v>
      </c>
      <c r="M19" t="n">
        <v>39</v>
      </c>
      <c r="N19" t="n">
        <v>32.44</v>
      </c>
      <c r="O19" t="n">
        <v>21704.07</v>
      </c>
      <c r="P19" t="n">
        <v>292.98</v>
      </c>
      <c r="Q19" t="n">
        <v>1397.34</v>
      </c>
      <c r="R19" t="n">
        <v>109.05</v>
      </c>
      <c r="S19" t="n">
        <v>66.97</v>
      </c>
      <c r="T19" t="n">
        <v>18319.76</v>
      </c>
      <c r="U19" t="n">
        <v>0.61</v>
      </c>
      <c r="V19" t="n">
        <v>0.83</v>
      </c>
      <c r="W19" t="n">
        <v>5.37</v>
      </c>
      <c r="X19" t="n">
        <v>1.13</v>
      </c>
      <c r="Y19" t="n">
        <v>1</v>
      </c>
      <c r="Z19" t="n">
        <v>10</v>
      </c>
      <c r="AA19" t="n">
        <v>369.3531465566792</v>
      </c>
      <c r="AB19" t="n">
        <v>525.5630903333638</v>
      </c>
      <c r="AC19" t="n">
        <v>476.3313392066951</v>
      </c>
      <c r="AD19" t="n">
        <v>369353.1465566792</v>
      </c>
      <c r="AE19" t="n">
        <v>525563.0903333637</v>
      </c>
      <c r="AF19" t="n">
        <v>4.982649839440994e-06</v>
      </c>
      <c r="AG19" t="n">
        <v>1.210833333333333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3.4512</v>
      </c>
      <c r="E20" t="n">
        <v>28.98</v>
      </c>
      <c r="F20" t="n">
        <v>25.28</v>
      </c>
      <c r="G20" t="n">
        <v>38.89</v>
      </c>
      <c r="H20" t="n">
        <v>0.5600000000000001</v>
      </c>
      <c r="I20" t="n">
        <v>39</v>
      </c>
      <c r="J20" t="n">
        <v>174.45</v>
      </c>
      <c r="K20" t="n">
        <v>51.39</v>
      </c>
      <c r="L20" t="n">
        <v>5.5</v>
      </c>
      <c r="M20" t="n">
        <v>37</v>
      </c>
      <c r="N20" t="n">
        <v>32.56</v>
      </c>
      <c r="O20" t="n">
        <v>21749.39</v>
      </c>
      <c r="P20" t="n">
        <v>291.22</v>
      </c>
      <c r="Q20" t="n">
        <v>1397.23</v>
      </c>
      <c r="R20" t="n">
        <v>108.81</v>
      </c>
      <c r="S20" t="n">
        <v>66.97</v>
      </c>
      <c r="T20" t="n">
        <v>18209.92</v>
      </c>
      <c r="U20" t="n">
        <v>0.62</v>
      </c>
      <c r="V20" t="n">
        <v>0.83</v>
      </c>
      <c r="W20" t="n">
        <v>5.36</v>
      </c>
      <c r="X20" t="n">
        <v>1.12</v>
      </c>
      <c r="Y20" t="n">
        <v>1</v>
      </c>
      <c r="Z20" t="n">
        <v>10</v>
      </c>
      <c r="AA20" t="n">
        <v>366.8251047498872</v>
      </c>
      <c r="AB20" t="n">
        <v>521.9658677921295</v>
      </c>
      <c r="AC20" t="n">
        <v>473.0710839452311</v>
      </c>
      <c r="AD20" t="n">
        <v>366825.1047498872</v>
      </c>
      <c r="AE20" t="n">
        <v>521965.8677921295</v>
      </c>
      <c r="AF20" t="n">
        <v>4.997129235696489e-06</v>
      </c>
      <c r="AG20" t="n">
        <v>1.2075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3.4681</v>
      </c>
      <c r="E21" t="n">
        <v>28.83</v>
      </c>
      <c r="F21" t="n">
        <v>25.21</v>
      </c>
      <c r="G21" t="n">
        <v>40.88</v>
      </c>
      <c r="H21" t="n">
        <v>0.58</v>
      </c>
      <c r="I21" t="n">
        <v>37</v>
      </c>
      <c r="J21" t="n">
        <v>174.82</v>
      </c>
      <c r="K21" t="n">
        <v>51.39</v>
      </c>
      <c r="L21" t="n">
        <v>5.75</v>
      </c>
      <c r="M21" t="n">
        <v>35</v>
      </c>
      <c r="N21" t="n">
        <v>32.67</v>
      </c>
      <c r="O21" t="n">
        <v>21794.75</v>
      </c>
      <c r="P21" t="n">
        <v>288.59</v>
      </c>
      <c r="Q21" t="n">
        <v>1397.2</v>
      </c>
      <c r="R21" t="n">
        <v>106.36</v>
      </c>
      <c r="S21" t="n">
        <v>66.97</v>
      </c>
      <c r="T21" t="n">
        <v>16996.94</v>
      </c>
      <c r="U21" t="n">
        <v>0.63</v>
      </c>
      <c r="V21" t="n">
        <v>0.83</v>
      </c>
      <c r="W21" t="n">
        <v>5.36</v>
      </c>
      <c r="X21" t="n">
        <v>1.04</v>
      </c>
      <c r="Y21" t="n">
        <v>1</v>
      </c>
      <c r="Z21" t="n">
        <v>10</v>
      </c>
      <c r="AA21" t="n">
        <v>362.6621405663383</v>
      </c>
      <c r="AB21" t="n">
        <v>516.0422677317268</v>
      </c>
      <c r="AC21" t="n">
        <v>467.7023729348997</v>
      </c>
      <c r="AD21" t="n">
        <v>362662.1405663383</v>
      </c>
      <c r="AE21" t="n">
        <v>516042.2677317269</v>
      </c>
      <c r="AF21" t="n">
        <v>5.021599415368276e-06</v>
      </c>
      <c r="AG21" t="n">
        <v>1.20125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3.4745</v>
      </c>
      <c r="E22" t="n">
        <v>28.78</v>
      </c>
      <c r="F22" t="n">
        <v>25.19</v>
      </c>
      <c r="G22" t="n">
        <v>41.98</v>
      </c>
      <c r="H22" t="n">
        <v>0.61</v>
      </c>
      <c r="I22" t="n">
        <v>36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286.81</v>
      </c>
      <c r="Q22" t="n">
        <v>1397.25</v>
      </c>
      <c r="R22" t="n">
        <v>105.93</v>
      </c>
      <c r="S22" t="n">
        <v>66.97</v>
      </c>
      <c r="T22" t="n">
        <v>16786.94</v>
      </c>
      <c r="U22" t="n">
        <v>0.63</v>
      </c>
      <c r="V22" t="n">
        <v>0.84</v>
      </c>
      <c r="W22" t="n">
        <v>5.35</v>
      </c>
      <c r="X22" t="n">
        <v>1.02</v>
      </c>
      <c r="Y22" t="n">
        <v>1</v>
      </c>
      <c r="Z22" t="n">
        <v>10</v>
      </c>
      <c r="AA22" t="n">
        <v>360.5289007435362</v>
      </c>
      <c r="AB22" t="n">
        <v>513.00682015494</v>
      </c>
      <c r="AC22" t="n">
        <v>464.951268765036</v>
      </c>
      <c r="AD22" t="n">
        <v>360528.9007435362</v>
      </c>
      <c r="AE22" t="n">
        <v>513006.82015494</v>
      </c>
      <c r="AF22" t="n">
        <v>5.030866228971792e-06</v>
      </c>
      <c r="AG22" t="n">
        <v>1.199166666666667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3.4924</v>
      </c>
      <c r="E23" t="n">
        <v>28.63</v>
      </c>
      <c r="F23" t="n">
        <v>25.11</v>
      </c>
      <c r="G23" t="n">
        <v>44.31</v>
      </c>
      <c r="H23" t="n">
        <v>0.63</v>
      </c>
      <c r="I23" t="n">
        <v>34</v>
      </c>
      <c r="J23" t="n">
        <v>175.55</v>
      </c>
      <c r="K23" t="n">
        <v>51.39</v>
      </c>
      <c r="L23" t="n">
        <v>6.25</v>
      </c>
      <c r="M23" t="n">
        <v>32</v>
      </c>
      <c r="N23" t="n">
        <v>32.91</v>
      </c>
      <c r="O23" t="n">
        <v>21885.6</v>
      </c>
      <c r="P23" t="n">
        <v>283.81</v>
      </c>
      <c r="Q23" t="n">
        <v>1397.36</v>
      </c>
      <c r="R23" t="n">
        <v>102.95</v>
      </c>
      <c r="S23" t="n">
        <v>66.97</v>
      </c>
      <c r="T23" t="n">
        <v>15308.33</v>
      </c>
      <c r="U23" t="n">
        <v>0.65</v>
      </c>
      <c r="V23" t="n">
        <v>0.84</v>
      </c>
      <c r="W23" t="n">
        <v>5.36</v>
      </c>
      <c r="X23" t="n">
        <v>0.9399999999999999</v>
      </c>
      <c r="Y23" t="n">
        <v>1</v>
      </c>
      <c r="Z23" t="n">
        <v>10</v>
      </c>
      <c r="AA23" t="n">
        <v>355.9921492752305</v>
      </c>
      <c r="AB23" t="n">
        <v>506.5513475429281</v>
      </c>
      <c r="AC23" t="n">
        <v>459.1005079885488</v>
      </c>
      <c r="AD23" t="n">
        <v>355992.1492752305</v>
      </c>
      <c r="AE23" t="n">
        <v>506551.3475429281</v>
      </c>
      <c r="AF23" t="n">
        <v>5.056784348269129e-06</v>
      </c>
      <c r="AG23" t="n">
        <v>1.192916666666667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3.4992</v>
      </c>
      <c r="E24" t="n">
        <v>28.58</v>
      </c>
      <c r="F24" t="n">
        <v>25.09</v>
      </c>
      <c r="G24" t="n">
        <v>45.61</v>
      </c>
      <c r="H24" t="n">
        <v>0.66</v>
      </c>
      <c r="I24" t="n">
        <v>33</v>
      </c>
      <c r="J24" t="n">
        <v>175.92</v>
      </c>
      <c r="K24" t="n">
        <v>51.39</v>
      </c>
      <c r="L24" t="n">
        <v>6.5</v>
      </c>
      <c r="M24" t="n">
        <v>31</v>
      </c>
      <c r="N24" t="n">
        <v>33.03</v>
      </c>
      <c r="O24" t="n">
        <v>21931.08</v>
      </c>
      <c r="P24" t="n">
        <v>282.8</v>
      </c>
      <c r="Q24" t="n">
        <v>1397.17</v>
      </c>
      <c r="R24" t="n">
        <v>102.71</v>
      </c>
      <c r="S24" t="n">
        <v>66.97</v>
      </c>
      <c r="T24" t="n">
        <v>15189.41</v>
      </c>
      <c r="U24" t="n">
        <v>0.65</v>
      </c>
      <c r="V24" t="n">
        <v>0.84</v>
      </c>
      <c r="W24" t="n">
        <v>5.34</v>
      </c>
      <c r="X24" t="n">
        <v>0.92</v>
      </c>
      <c r="Y24" t="n">
        <v>1</v>
      </c>
      <c r="Z24" t="n">
        <v>10</v>
      </c>
      <c r="AA24" t="n">
        <v>354.4344664972978</v>
      </c>
      <c r="AB24" t="n">
        <v>504.3348764443023</v>
      </c>
      <c r="AC24" t="n">
        <v>457.0916632539391</v>
      </c>
      <c r="AD24" t="n">
        <v>354434.4664972978</v>
      </c>
      <c r="AE24" t="n">
        <v>504334.8764443023</v>
      </c>
      <c r="AF24" t="n">
        <v>5.066630337722866e-06</v>
      </c>
      <c r="AG24" t="n">
        <v>1.190833333333333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3.5126</v>
      </c>
      <c r="E25" t="n">
        <v>28.47</v>
      </c>
      <c r="F25" t="n">
        <v>25.05</v>
      </c>
      <c r="G25" t="n">
        <v>48.48</v>
      </c>
      <c r="H25" t="n">
        <v>0.68</v>
      </c>
      <c r="I25" t="n">
        <v>31</v>
      </c>
      <c r="J25" t="n">
        <v>176.29</v>
      </c>
      <c r="K25" t="n">
        <v>51.39</v>
      </c>
      <c r="L25" t="n">
        <v>6.75</v>
      </c>
      <c r="M25" t="n">
        <v>29</v>
      </c>
      <c r="N25" t="n">
        <v>33.15</v>
      </c>
      <c r="O25" t="n">
        <v>21976.61</v>
      </c>
      <c r="P25" t="n">
        <v>280.54</v>
      </c>
      <c r="Q25" t="n">
        <v>1397.24</v>
      </c>
      <c r="R25" t="n">
        <v>101</v>
      </c>
      <c r="S25" t="n">
        <v>66.97</v>
      </c>
      <c r="T25" t="n">
        <v>14348.55</v>
      </c>
      <c r="U25" t="n">
        <v>0.66</v>
      </c>
      <c r="V25" t="n">
        <v>0.84</v>
      </c>
      <c r="W25" t="n">
        <v>5.35</v>
      </c>
      <c r="X25" t="n">
        <v>0.88</v>
      </c>
      <c r="Y25" t="n">
        <v>1</v>
      </c>
      <c r="Z25" t="n">
        <v>10</v>
      </c>
      <c r="AA25" t="n">
        <v>351.1694756557505</v>
      </c>
      <c r="AB25" t="n">
        <v>499.6890281752653</v>
      </c>
      <c r="AC25" t="n">
        <v>452.8810115387705</v>
      </c>
      <c r="AD25" t="n">
        <v>351169.4756557505</v>
      </c>
      <c r="AE25" t="n">
        <v>499689.0281752653</v>
      </c>
      <c r="AF25" t="n">
        <v>5.086032728705229e-06</v>
      </c>
      <c r="AG25" t="n">
        <v>1.18625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3.5245</v>
      </c>
      <c r="E26" t="n">
        <v>28.37</v>
      </c>
      <c r="F26" t="n">
        <v>24.98</v>
      </c>
      <c r="G26" t="n">
        <v>49.97</v>
      </c>
      <c r="H26" t="n">
        <v>0.7</v>
      </c>
      <c r="I26" t="n">
        <v>30</v>
      </c>
      <c r="J26" t="n">
        <v>176.66</v>
      </c>
      <c r="K26" t="n">
        <v>51.39</v>
      </c>
      <c r="L26" t="n">
        <v>7</v>
      </c>
      <c r="M26" t="n">
        <v>28</v>
      </c>
      <c r="N26" t="n">
        <v>33.27</v>
      </c>
      <c r="O26" t="n">
        <v>22022.17</v>
      </c>
      <c r="P26" t="n">
        <v>277.2</v>
      </c>
      <c r="Q26" t="n">
        <v>1397.19</v>
      </c>
      <c r="R26" t="n">
        <v>99.19</v>
      </c>
      <c r="S26" t="n">
        <v>66.97</v>
      </c>
      <c r="T26" t="n">
        <v>13446.98</v>
      </c>
      <c r="U26" t="n">
        <v>0.68</v>
      </c>
      <c r="V26" t="n">
        <v>0.84</v>
      </c>
      <c r="W26" t="n">
        <v>5.34</v>
      </c>
      <c r="X26" t="n">
        <v>0.82</v>
      </c>
      <c r="Y26" t="n">
        <v>1</v>
      </c>
      <c r="Z26" t="n">
        <v>10</v>
      </c>
      <c r="AA26" t="n">
        <v>347.1084726600676</v>
      </c>
      <c r="AB26" t="n">
        <v>493.9105115871128</v>
      </c>
      <c r="AC26" t="n">
        <v>447.6437934089415</v>
      </c>
      <c r="AD26" t="n">
        <v>347108.4726600676</v>
      </c>
      <c r="AE26" t="n">
        <v>493910.5115871127</v>
      </c>
      <c r="AF26" t="n">
        <v>5.103263210249269e-06</v>
      </c>
      <c r="AG26" t="n">
        <v>1.182083333333333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3.5288</v>
      </c>
      <c r="E27" t="n">
        <v>28.34</v>
      </c>
      <c r="F27" t="n">
        <v>24.98</v>
      </c>
      <c r="G27" t="n">
        <v>51.69</v>
      </c>
      <c r="H27" t="n">
        <v>0.73</v>
      </c>
      <c r="I27" t="n">
        <v>29</v>
      </c>
      <c r="J27" t="n">
        <v>177.03</v>
      </c>
      <c r="K27" t="n">
        <v>51.39</v>
      </c>
      <c r="L27" t="n">
        <v>7.25</v>
      </c>
      <c r="M27" t="n">
        <v>27</v>
      </c>
      <c r="N27" t="n">
        <v>33.39</v>
      </c>
      <c r="O27" t="n">
        <v>22067.77</v>
      </c>
      <c r="P27" t="n">
        <v>274.8</v>
      </c>
      <c r="Q27" t="n">
        <v>1397.19</v>
      </c>
      <c r="R27" t="n">
        <v>99.22</v>
      </c>
      <c r="S27" t="n">
        <v>66.97</v>
      </c>
      <c r="T27" t="n">
        <v>13465.1</v>
      </c>
      <c r="U27" t="n">
        <v>0.68</v>
      </c>
      <c r="V27" t="n">
        <v>0.84</v>
      </c>
      <c r="W27" t="n">
        <v>5.34</v>
      </c>
      <c r="X27" t="n">
        <v>0.82</v>
      </c>
      <c r="Y27" t="n">
        <v>1</v>
      </c>
      <c r="Z27" t="n">
        <v>10</v>
      </c>
      <c r="AA27" t="n">
        <v>344.8723747559144</v>
      </c>
      <c r="AB27" t="n">
        <v>490.7287043228436</v>
      </c>
      <c r="AC27" t="n">
        <v>444.7600396919033</v>
      </c>
      <c r="AD27" t="n">
        <v>344872.3747559144</v>
      </c>
      <c r="AE27" t="n">
        <v>490728.7043228436</v>
      </c>
      <c r="AF27" t="n">
        <v>5.109489350639132e-06</v>
      </c>
      <c r="AG27" t="n">
        <v>1.180833333333333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24.9</v>
      </c>
      <c r="G28" t="n">
        <v>55.33</v>
      </c>
      <c r="H28" t="n">
        <v>0.75</v>
      </c>
      <c r="I28" t="n">
        <v>27</v>
      </c>
      <c r="J28" t="n">
        <v>177.4</v>
      </c>
      <c r="K28" t="n">
        <v>51.39</v>
      </c>
      <c r="L28" t="n">
        <v>7.5</v>
      </c>
      <c r="M28" t="n">
        <v>25</v>
      </c>
      <c r="N28" t="n">
        <v>33.51</v>
      </c>
      <c r="O28" t="n">
        <v>22113.42</v>
      </c>
      <c r="P28" t="n">
        <v>272.46</v>
      </c>
      <c r="Q28" t="n">
        <v>1397.17</v>
      </c>
      <c r="R28" t="n">
        <v>96.36</v>
      </c>
      <c r="S28" t="n">
        <v>66.97</v>
      </c>
      <c r="T28" t="n">
        <v>12047.1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340.8456905038448</v>
      </c>
      <c r="AB28" t="n">
        <v>484.9990208504175</v>
      </c>
      <c r="AC28" t="n">
        <v>439.5670802701904</v>
      </c>
      <c r="AD28" t="n">
        <v>340845.6905038448</v>
      </c>
      <c r="AE28" t="n">
        <v>484999.0208504176</v>
      </c>
      <c r="AF28" t="n">
        <v>5.137434585412237e-06</v>
      </c>
      <c r="AG28" t="n">
        <v>1.174166666666667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3.5527</v>
      </c>
      <c r="E29" t="n">
        <v>28.15</v>
      </c>
      <c r="F29" t="n">
        <v>24.89</v>
      </c>
      <c r="G29" t="n">
        <v>57.45</v>
      </c>
      <c r="H29" t="n">
        <v>0.77</v>
      </c>
      <c r="I29" t="n">
        <v>26</v>
      </c>
      <c r="J29" t="n">
        <v>177.77</v>
      </c>
      <c r="K29" t="n">
        <v>51.39</v>
      </c>
      <c r="L29" t="n">
        <v>7.75</v>
      </c>
      <c r="M29" t="n">
        <v>24</v>
      </c>
      <c r="N29" t="n">
        <v>33.63</v>
      </c>
      <c r="O29" t="n">
        <v>22159.1</v>
      </c>
      <c r="P29" t="n">
        <v>269.47</v>
      </c>
      <c r="Q29" t="n">
        <v>1397.25</v>
      </c>
      <c r="R29" t="n">
        <v>96.12</v>
      </c>
      <c r="S29" t="n">
        <v>66.97</v>
      </c>
      <c r="T29" t="n">
        <v>11932.93</v>
      </c>
      <c r="U29" t="n">
        <v>0.7</v>
      </c>
      <c r="V29" t="n">
        <v>0.85</v>
      </c>
      <c r="W29" t="n">
        <v>5.34</v>
      </c>
      <c r="X29" t="n">
        <v>0.73</v>
      </c>
      <c r="Y29" t="n">
        <v>1</v>
      </c>
      <c r="Z29" t="n">
        <v>10</v>
      </c>
      <c r="AA29" t="n">
        <v>338.1116245725761</v>
      </c>
      <c r="AB29" t="n">
        <v>481.1086407266565</v>
      </c>
      <c r="AC29" t="n">
        <v>436.0411287555991</v>
      </c>
      <c r="AD29" t="n">
        <v>338111.6245725761</v>
      </c>
      <c r="AE29" t="n">
        <v>481108.6407266565</v>
      </c>
      <c r="AF29" t="n">
        <v>5.144095107689765e-06</v>
      </c>
      <c r="AG29" t="n">
        <v>1.172916666666667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3.564</v>
      </c>
      <c r="E30" t="n">
        <v>28.06</v>
      </c>
      <c r="F30" t="n">
        <v>24.84</v>
      </c>
      <c r="G30" t="n">
        <v>59.61</v>
      </c>
      <c r="H30" t="n">
        <v>0.8</v>
      </c>
      <c r="I30" t="n">
        <v>25</v>
      </c>
      <c r="J30" t="n">
        <v>178.14</v>
      </c>
      <c r="K30" t="n">
        <v>51.39</v>
      </c>
      <c r="L30" t="n">
        <v>8</v>
      </c>
      <c r="M30" t="n">
        <v>23</v>
      </c>
      <c r="N30" t="n">
        <v>33.75</v>
      </c>
      <c r="O30" t="n">
        <v>22204.83</v>
      </c>
      <c r="P30" t="n">
        <v>267.93</v>
      </c>
      <c r="Q30" t="n">
        <v>1397.22</v>
      </c>
      <c r="R30" t="n">
        <v>94.52</v>
      </c>
      <c r="S30" t="n">
        <v>66.97</v>
      </c>
      <c r="T30" t="n">
        <v>11137.9</v>
      </c>
      <c r="U30" t="n">
        <v>0.71</v>
      </c>
      <c r="V30" t="n">
        <v>0.85</v>
      </c>
      <c r="W30" t="n">
        <v>5.33</v>
      </c>
      <c r="X30" t="n">
        <v>0.67</v>
      </c>
      <c r="Y30" t="n">
        <v>1</v>
      </c>
      <c r="Z30" t="n">
        <v>10</v>
      </c>
      <c r="AA30" t="n">
        <v>335.6442515471846</v>
      </c>
      <c r="AB30" t="n">
        <v>477.5977455188613</v>
      </c>
      <c r="AC30" t="n">
        <v>432.8591141756127</v>
      </c>
      <c r="AD30" t="n">
        <v>335644.2515471846</v>
      </c>
      <c r="AE30" t="n">
        <v>477597.7455188613</v>
      </c>
      <c r="AF30" t="n">
        <v>5.160456825458475e-06</v>
      </c>
      <c r="AG30" t="n">
        <v>1.169166666666667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3.5619</v>
      </c>
      <c r="E31" t="n">
        <v>28.07</v>
      </c>
      <c r="F31" t="n">
        <v>24.86</v>
      </c>
      <c r="G31" t="n">
        <v>59.65</v>
      </c>
      <c r="H31" t="n">
        <v>0.82</v>
      </c>
      <c r="I31" t="n">
        <v>25</v>
      </c>
      <c r="J31" t="n">
        <v>178.51</v>
      </c>
      <c r="K31" t="n">
        <v>51.39</v>
      </c>
      <c r="L31" t="n">
        <v>8.25</v>
      </c>
      <c r="M31" t="n">
        <v>23</v>
      </c>
      <c r="N31" t="n">
        <v>33.87</v>
      </c>
      <c r="O31" t="n">
        <v>22250.6</v>
      </c>
      <c r="P31" t="n">
        <v>265.7</v>
      </c>
      <c r="Q31" t="n">
        <v>1397.18</v>
      </c>
      <c r="R31" t="n">
        <v>95.09</v>
      </c>
      <c r="S31" t="n">
        <v>66.97</v>
      </c>
      <c r="T31" t="n">
        <v>11421.67</v>
      </c>
      <c r="U31" t="n">
        <v>0.7</v>
      </c>
      <c r="V31" t="n">
        <v>0.85</v>
      </c>
      <c r="W31" t="n">
        <v>5.33</v>
      </c>
      <c r="X31" t="n">
        <v>0.6899999999999999</v>
      </c>
      <c r="Y31" t="n">
        <v>1</v>
      </c>
      <c r="Z31" t="n">
        <v>10</v>
      </c>
      <c r="AA31" t="n">
        <v>334.2643943453</v>
      </c>
      <c r="AB31" t="n">
        <v>475.6343074867179</v>
      </c>
      <c r="AC31" t="n">
        <v>431.0795998137746</v>
      </c>
      <c r="AD31" t="n">
        <v>334264.3943453</v>
      </c>
      <c r="AE31" t="n">
        <v>475634.3074867179</v>
      </c>
      <c r="AF31" t="n">
        <v>5.157416152244821e-06</v>
      </c>
      <c r="AG31" t="n">
        <v>1.169583333333333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3.5684</v>
      </c>
      <c r="E32" t="n">
        <v>28.02</v>
      </c>
      <c r="F32" t="n">
        <v>24.84</v>
      </c>
      <c r="G32" t="n">
        <v>62.1</v>
      </c>
      <c r="H32" t="n">
        <v>0.84</v>
      </c>
      <c r="I32" t="n">
        <v>24</v>
      </c>
      <c r="J32" t="n">
        <v>178.88</v>
      </c>
      <c r="K32" t="n">
        <v>51.39</v>
      </c>
      <c r="L32" t="n">
        <v>8.5</v>
      </c>
      <c r="M32" t="n">
        <v>22</v>
      </c>
      <c r="N32" t="n">
        <v>33.99</v>
      </c>
      <c r="O32" t="n">
        <v>22296.41</v>
      </c>
      <c r="P32" t="n">
        <v>264.31</v>
      </c>
      <c r="Q32" t="n">
        <v>1397.31</v>
      </c>
      <c r="R32" t="n">
        <v>94.38</v>
      </c>
      <c r="S32" t="n">
        <v>66.97</v>
      </c>
      <c r="T32" t="n">
        <v>11073.48</v>
      </c>
      <c r="U32" t="n">
        <v>0.71</v>
      </c>
      <c r="V32" t="n">
        <v>0.85</v>
      </c>
      <c r="W32" t="n">
        <v>5.34</v>
      </c>
      <c r="X32" t="n">
        <v>0.67</v>
      </c>
      <c r="Y32" t="n">
        <v>1</v>
      </c>
      <c r="Z32" t="n">
        <v>10</v>
      </c>
      <c r="AA32" t="n">
        <v>332.5200199770106</v>
      </c>
      <c r="AB32" t="n">
        <v>473.152187617852</v>
      </c>
      <c r="AC32" t="n">
        <v>428.8299907697709</v>
      </c>
      <c r="AD32" t="n">
        <v>332520.0199770106</v>
      </c>
      <c r="AE32" t="n">
        <v>473152.1876178519</v>
      </c>
      <c r="AF32" t="n">
        <v>5.166827759810892e-06</v>
      </c>
      <c r="AG32" t="n">
        <v>1.1675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3.5771</v>
      </c>
      <c r="E33" t="n">
        <v>27.96</v>
      </c>
      <c r="F33" t="n">
        <v>24.8</v>
      </c>
      <c r="G33" t="n">
        <v>64.7</v>
      </c>
      <c r="H33" t="n">
        <v>0.87</v>
      </c>
      <c r="I33" t="n">
        <v>23</v>
      </c>
      <c r="J33" t="n">
        <v>179.26</v>
      </c>
      <c r="K33" t="n">
        <v>51.39</v>
      </c>
      <c r="L33" t="n">
        <v>8.75</v>
      </c>
      <c r="M33" t="n">
        <v>21</v>
      </c>
      <c r="N33" t="n">
        <v>34.11</v>
      </c>
      <c r="O33" t="n">
        <v>22342.26</v>
      </c>
      <c r="P33" t="n">
        <v>261.89</v>
      </c>
      <c r="Q33" t="n">
        <v>1397.22</v>
      </c>
      <c r="R33" t="n">
        <v>93.3</v>
      </c>
      <c r="S33" t="n">
        <v>66.97</v>
      </c>
      <c r="T33" t="n">
        <v>10536.76</v>
      </c>
      <c r="U33" t="n">
        <v>0.72</v>
      </c>
      <c r="V33" t="n">
        <v>0.85</v>
      </c>
      <c r="W33" t="n">
        <v>5.33</v>
      </c>
      <c r="X33" t="n">
        <v>0.64</v>
      </c>
      <c r="Y33" t="n">
        <v>1</v>
      </c>
      <c r="Z33" t="n">
        <v>10</v>
      </c>
      <c r="AA33" t="n">
        <v>329.7155576187589</v>
      </c>
      <c r="AB33" t="n">
        <v>469.1616384172643</v>
      </c>
      <c r="AC33" t="n">
        <v>425.2132534458456</v>
      </c>
      <c r="AD33" t="n">
        <v>329715.5576187589</v>
      </c>
      <c r="AE33" t="n">
        <v>469161.6384172643</v>
      </c>
      <c r="AF33" t="n">
        <v>5.179424834553173e-06</v>
      </c>
      <c r="AG33" t="n">
        <v>1.165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3.5847</v>
      </c>
      <c r="E34" t="n">
        <v>27.9</v>
      </c>
      <c r="F34" t="n">
        <v>24.78</v>
      </c>
      <c r="G34" t="n">
        <v>67.58</v>
      </c>
      <c r="H34" t="n">
        <v>0.89</v>
      </c>
      <c r="I34" t="n">
        <v>22</v>
      </c>
      <c r="J34" t="n">
        <v>179.63</v>
      </c>
      <c r="K34" t="n">
        <v>51.39</v>
      </c>
      <c r="L34" t="n">
        <v>9</v>
      </c>
      <c r="M34" t="n">
        <v>20</v>
      </c>
      <c r="N34" t="n">
        <v>34.24</v>
      </c>
      <c r="O34" t="n">
        <v>22388.15</v>
      </c>
      <c r="P34" t="n">
        <v>260.43</v>
      </c>
      <c r="Q34" t="n">
        <v>1397.17</v>
      </c>
      <c r="R34" t="n">
        <v>92.48999999999999</v>
      </c>
      <c r="S34" t="n">
        <v>66.97</v>
      </c>
      <c r="T34" t="n">
        <v>10138.43</v>
      </c>
      <c r="U34" t="n">
        <v>0.72</v>
      </c>
      <c r="V34" t="n">
        <v>0.85</v>
      </c>
      <c r="W34" t="n">
        <v>5.33</v>
      </c>
      <c r="X34" t="n">
        <v>0.61</v>
      </c>
      <c r="Y34" t="n">
        <v>1</v>
      </c>
      <c r="Z34" t="n">
        <v>10</v>
      </c>
      <c r="AA34" t="n">
        <v>327.8336468945209</v>
      </c>
      <c r="AB34" t="n">
        <v>466.4838141583332</v>
      </c>
      <c r="AC34" t="n">
        <v>422.7862724822324</v>
      </c>
      <c r="AD34" t="n">
        <v>327833.646894521</v>
      </c>
      <c r="AE34" t="n">
        <v>466483.8141583332</v>
      </c>
      <c r="AF34" t="n">
        <v>5.19042917570735e-06</v>
      </c>
      <c r="AG34" t="n">
        <v>1.1625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3.5941</v>
      </c>
      <c r="E35" t="n">
        <v>27.82</v>
      </c>
      <c r="F35" t="n">
        <v>24.74</v>
      </c>
      <c r="G35" t="n">
        <v>70.68000000000001</v>
      </c>
      <c r="H35" t="n">
        <v>0.91</v>
      </c>
      <c r="I35" t="n">
        <v>21</v>
      </c>
      <c r="J35" t="n">
        <v>180</v>
      </c>
      <c r="K35" t="n">
        <v>51.39</v>
      </c>
      <c r="L35" t="n">
        <v>9.25</v>
      </c>
      <c r="M35" t="n">
        <v>19</v>
      </c>
      <c r="N35" t="n">
        <v>34.36</v>
      </c>
      <c r="O35" t="n">
        <v>22434.08</v>
      </c>
      <c r="P35" t="n">
        <v>256.36</v>
      </c>
      <c r="Q35" t="n">
        <v>1397.18</v>
      </c>
      <c r="R35" t="n">
        <v>91.11</v>
      </c>
      <c r="S35" t="n">
        <v>66.97</v>
      </c>
      <c r="T35" t="n">
        <v>9453.76</v>
      </c>
      <c r="U35" t="n">
        <v>0.74</v>
      </c>
      <c r="V35" t="n">
        <v>0.85</v>
      </c>
      <c r="W35" t="n">
        <v>5.33</v>
      </c>
      <c r="X35" t="n">
        <v>0.57</v>
      </c>
      <c r="Y35" t="n">
        <v>1</v>
      </c>
      <c r="Z35" t="n">
        <v>10</v>
      </c>
      <c r="AA35" t="n">
        <v>323.7575635108824</v>
      </c>
      <c r="AB35" t="n">
        <v>460.6838392575298</v>
      </c>
      <c r="AC35" t="n">
        <v>417.5296061320278</v>
      </c>
      <c r="AD35" t="n">
        <v>323757.5635108824</v>
      </c>
      <c r="AE35" t="n">
        <v>460683.8392575298</v>
      </c>
      <c r="AF35" t="n">
        <v>5.204039808187515e-06</v>
      </c>
      <c r="AG35" t="n">
        <v>1.159166666666667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3.5954</v>
      </c>
      <c r="E36" t="n">
        <v>27.81</v>
      </c>
      <c r="F36" t="n">
        <v>24.73</v>
      </c>
      <c r="G36" t="n">
        <v>70.65000000000001</v>
      </c>
      <c r="H36" t="n">
        <v>0.93</v>
      </c>
      <c r="I36" t="n">
        <v>21</v>
      </c>
      <c r="J36" t="n">
        <v>180.37</v>
      </c>
      <c r="K36" t="n">
        <v>51.39</v>
      </c>
      <c r="L36" t="n">
        <v>9.5</v>
      </c>
      <c r="M36" t="n">
        <v>19</v>
      </c>
      <c r="N36" t="n">
        <v>34.48</v>
      </c>
      <c r="O36" t="n">
        <v>22480.05</v>
      </c>
      <c r="P36" t="n">
        <v>254.09</v>
      </c>
      <c r="Q36" t="n">
        <v>1397.27</v>
      </c>
      <c r="R36" t="n">
        <v>90.93000000000001</v>
      </c>
      <c r="S36" t="n">
        <v>66.97</v>
      </c>
      <c r="T36" t="n">
        <v>9359.32</v>
      </c>
      <c r="U36" t="n">
        <v>0.74</v>
      </c>
      <c r="V36" t="n">
        <v>0.85</v>
      </c>
      <c r="W36" t="n">
        <v>5.33</v>
      </c>
      <c r="X36" t="n">
        <v>0.5600000000000001</v>
      </c>
      <c r="Y36" t="n">
        <v>1</v>
      </c>
      <c r="Z36" t="n">
        <v>10</v>
      </c>
      <c r="AA36" t="n">
        <v>321.9060158239424</v>
      </c>
      <c r="AB36" t="n">
        <v>458.0492194273763</v>
      </c>
      <c r="AC36" t="n">
        <v>415.1417824528544</v>
      </c>
      <c r="AD36" t="n">
        <v>321906.0158239424</v>
      </c>
      <c r="AE36" t="n">
        <v>458049.2194273763</v>
      </c>
      <c r="AF36" t="n">
        <v>5.205922129700729e-06</v>
      </c>
      <c r="AG36" t="n">
        <v>1.15875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3.6042</v>
      </c>
      <c r="E37" t="n">
        <v>27.75</v>
      </c>
      <c r="F37" t="n">
        <v>24.7</v>
      </c>
      <c r="G37" t="n">
        <v>74.09</v>
      </c>
      <c r="H37" t="n">
        <v>0.96</v>
      </c>
      <c r="I37" t="n">
        <v>20</v>
      </c>
      <c r="J37" t="n">
        <v>180.75</v>
      </c>
      <c r="K37" t="n">
        <v>51.39</v>
      </c>
      <c r="L37" t="n">
        <v>9.75</v>
      </c>
      <c r="M37" t="n">
        <v>17</v>
      </c>
      <c r="N37" t="n">
        <v>34.6</v>
      </c>
      <c r="O37" t="n">
        <v>22526.07</v>
      </c>
      <c r="P37" t="n">
        <v>252.59</v>
      </c>
      <c r="Q37" t="n">
        <v>1397.17</v>
      </c>
      <c r="R37" t="n">
        <v>89.83</v>
      </c>
      <c r="S37" t="n">
        <v>66.97</v>
      </c>
      <c r="T37" t="n">
        <v>8817.08</v>
      </c>
      <c r="U37" t="n">
        <v>0.75</v>
      </c>
      <c r="V37" t="n">
        <v>0.85</v>
      </c>
      <c r="W37" t="n">
        <v>5.32</v>
      </c>
      <c r="X37" t="n">
        <v>0.53</v>
      </c>
      <c r="Y37" t="n">
        <v>1</v>
      </c>
      <c r="Z37" t="n">
        <v>10</v>
      </c>
      <c r="AA37" t="n">
        <v>319.8695483186607</v>
      </c>
      <c r="AB37" t="n">
        <v>455.1514719317419</v>
      </c>
      <c r="AC37" t="n">
        <v>412.5154794063393</v>
      </c>
      <c r="AD37" t="n">
        <v>319869.5483186607</v>
      </c>
      <c r="AE37" t="n">
        <v>455151.4719317419</v>
      </c>
      <c r="AF37" t="n">
        <v>5.218663998405565e-06</v>
      </c>
      <c r="AG37" t="n">
        <v>1.15625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3.61</v>
      </c>
      <c r="E38" t="n">
        <v>27.7</v>
      </c>
      <c r="F38" t="n">
        <v>24.68</v>
      </c>
      <c r="G38" t="n">
        <v>77.95</v>
      </c>
      <c r="H38" t="n">
        <v>0.98</v>
      </c>
      <c r="I38" t="n">
        <v>19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249.24</v>
      </c>
      <c r="Q38" t="n">
        <v>1397.2</v>
      </c>
      <c r="R38" t="n">
        <v>89.48999999999999</v>
      </c>
      <c r="S38" t="n">
        <v>66.97</v>
      </c>
      <c r="T38" t="n">
        <v>8650.48</v>
      </c>
      <c r="U38" t="n">
        <v>0.75</v>
      </c>
      <c r="V38" t="n">
        <v>0.85</v>
      </c>
      <c r="W38" t="n">
        <v>5.33</v>
      </c>
      <c r="X38" t="n">
        <v>0.52</v>
      </c>
      <c r="Y38" t="n">
        <v>1</v>
      </c>
      <c r="Z38" t="n">
        <v>10</v>
      </c>
      <c r="AA38" t="n">
        <v>316.7799942327044</v>
      </c>
      <c r="AB38" t="n">
        <v>450.7552576086616</v>
      </c>
      <c r="AC38" t="n">
        <v>408.5310773536301</v>
      </c>
      <c r="AD38" t="n">
        <v>316779.9942327044</v>
      </c>
      <c r="AE38" t="n">
        <v>450755.2576086616</v>
      </c>
      <c r="AF38" t="n">
        <v>5.227062048233751e-06</v>
      </c>
      <c r="AG38" t="n">
        <v>1.154166666666667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3.6086</v>
      </c>
      <c r="E39" t="n">
        <v>27.71</v>
      </c>
      <c r="F39" t="n">
        <v>24.7</v>
      </c>
      <c r="G39" t="n">
        <v>77.98</v>
      </c>
      <c r="H39" t="n">
        <v>1</v>
      </c>
      <c r="I39" t="n">
        <v>19</v>
      </c>
      <c r="J39" t="n">
        <v>181.49</v>
      </c>
      <c r="K39" t="n">
        <v>51.39</v>
      </c>
      <c r="L39" t="n">
        <v>10.25</v>
      </c>
      <c r="M39" t="n">
        <v>13</v>
      </c>
      <c r="N39" t="n">
        <v>34.85</v>
      </c>
      <c r="O39" t="n">
        <v>22618.23</v>
      </c>
      <c r="P39" t="n">
        <v>248.79</v>
      </c>
      <c r="Q39" t="n">
        <v>1397.23</v>
      </c>
      <c r="R39" t="n">
        <v>89.68000000000001</v>
      </c>
      <c r="S39" t="n">
        <v>66.97</v>
      </c>
      <c r="T39" t="n">
        <v>8747.450000000001</v>
      </c>
      <c r="U39" t="n">
        <v>0.75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316.6657728487617</v>
      </c>
      <c r="AB39" t="n">
        <v>450.5927287549434</v>
      </c>
      <c r="AC39" t="n">
        <v>408.3837732754418</v>
      </c>
      <c r="AD39" t="n">
        <v>316665.7728487617</v>
      </c>
      <c r="AE39" t="n">
        <v>450592.7287549434</v>
      </c>
      <c r="AF39" t="n">
        <v>5.225034932757983e-06</v>
      </c>
      <c r="AG39" t="n">
        <v>1.154583333333333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3.6184</v>
      </c>
      <c r="E40" t="n">
        <v>27.64</v>
      </c>
      <c r="F40" t="n">
        <v>24.65</v>
      </c>
      <c r="G40" t="n">
        <v>82.18000000000001</v>
      </c>
      <c r="H40" t="n">
        <v>1.02</v>
      </c>
      <c r="I40" t="n">
        <v>18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244.7</v>
      </c>
      <c r="Q40" t="n">
        <v>1397.37</v>
      </c>
      <c r="R40" t="n">
        <v>88.18000000000001</v>
      </c>
      <c r="S40" t="n">
        <v>66.97</v>
      </c>
      <c r="T40" t="n">
        <v>8000.73</v>
      </c>
      <c r="U40" t="n">
        <v>0.76</v>
      </c>
      <c r="V40" t="n">
        <v>0.85</v>
      </c>
      <c r="W40" t="n">
        <v>5.33</v>
      </c>
      <c r="X40" t="n">
        <v>0.49</v>
      </c>
      <c r="Y40" t="n">
        <v>1</v>
      </c>
      <c r="Z40" t="n">
        <v>10</v>
      </c>
      <c r="AA40" t="n">
        <v>312.553261689053</v>
      </c>
      <c r="AB40" t="n">
        <v>444.7409197361856</v>
      </c>
      <c r="AC40" t="n">
        <v>403.0801283316565</v>
      </c>
      <c r="AD40" t="n">
        <v>312553.261689053</v>
      </c>
      <c r="AE40" t="n">
        <v>444740.9197361856</v>
      </c>
      <c r="AF40" t="n">
        <v>5.239224741088368e-06</v>
      </c>
      <c r="AG40" t="n">
        <v>1.151666666666667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3.616</v>
      </c>
      <c r="E41" t="n">
        <v>27.66</v>
      </c>
      <c r="F41" t="n">
        <v>24.67</v>
      </c>
      <c r="G41" t="n">
        <v>82.23999999999999</v>
      </c>
      <c r="H41" t="n">
        <v>1.05</v>
      </c>
      <c r="I41" t="n">
        <v>18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245.56</v>
      </c>
      <c r="Q41" t="n">
        <v>1397.24</v>
      </c>
      <c r="R41" t="n">
        <v>88.75</v>
      </c>
      <c r="S41" t="n">
        <v>66.97</v>
      </c>
      <c r="T41" t="n">
        <v>8289.17</v>
      </c>
      <c r="U41" t="n">
        <v>0.75</v>
      </c>
      <c r="V41" t="n">
        <v>0.85</v>
      </c>
      <c r="W41" t="n">
        <v>5.33</v>
      </c>
      <c r="X41" t="n">
        <v>0.51</v>
      </c>
      <c r="Y41" t="n">
        <v>1</v>
      </c>
      <c r="Z41" t="n">
        <v>10</v>
      </c>
      <c r="AA41" t="n">
        <v>313.492397025628</v>
      </c>
      <c r="AB41" t="n">
        <v>446.0772420995741</v>
      </c>
      <c r="AC41" t="n">
        <v>404.2912716418934</v>
      </c>
      <c r="AD41" t="n">
        <v>313492.397025628</v>
      </c>
      <c r="AE41" t="n">
        <v>446077.2420995741</v>
      </c>
      <c r="AF41" t="n">
        <v>5.235749685987049e-06</v>
      </c>
      <c r="AG41" t="n">
        <v>1.1525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3.6148</v>
      </c>
      <c r="E42" t="n">
        <v>27.66</v>
      </c>
      <c r="F42" t="n">
        <v>24.68</v>
      </c>
      <c r="G42" t="n">
        <v>82.27</v>
      </c>
      <c r="H42" t="n">
        <v>1.07</v>
      </c>
      <c r="I42" t="n">
        <v>18</v>
      </c>
      <c r="J42" t="n">
        <v>182.62</v>
      </c>
      <c r="K42" t="n">
        <v>51.39</v>
      </c>
      <c r="L42" t="n">
        <v>11</v>
      </c>
      <c r="M42" t="n">
        <v>4</v>
      </c>
      <c r="N42" t="n">
        <v>35.22</v>
      </c>
      <c r="O42" t="n">
        <v>22756.91</v>
      </c>
      <c r="P42" t="n">
        <v>246.08</v>
      </c>
      <c r="Q42" t="n">
        <v>1397.24</v>
      </c>
      <c r="R42" t="n">
        <v>88.73999999999999</v>
      </c>
      <c r="S42" t="n">
        <v>66.97</v>
      </c>
      <c r="T42" t="n">
        <v>8281.82</v>
      </c>
      <c r="U42" t="n">
        <v>0.75</v>
      </c>
      <c r="V42" t="n">
        <v>0.85</v>
      </c>
      <c r="W42" t="n">
        <v>5.34</v>
      </c>
      <c r="X42" t="n">
        <v>0.52</v>
      </c>
      <c r="Y42" t="n">
        <v>1</v>
      </c>
      <c r="Z42" t="n">
        <v>10</v>
      </c>
      <c r="AA42" t="n">
        <v>314.0247140118119</v>
      </c>
      <c r="AB42" t="n">
        <v>446.8346910692226</v>
      </c>
      <c r="AC42" t="n">
        <v>404.9777671145197</v>
      </c>
      <c r="AD42" t="n">
        <v>314024.7140118119</v>
      </c>
      <c r="AE42" t="n">
        <v>446834.6910692226</v>
      </c>
      <c r="AF42" t="n">
        <v>5.234012158436389e-06</v>
      </c>
      <c r="AG42" t="n">
        <v>1.1525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3.6142</v>
      </c>
      <c r="E43" t="n">
        <v>27.67</v>
      </c>
      <c r="F43" t="n">
        <v>24.69</v>
      </c>
      <c r="G43" t="n">
        <v>82.29000000000001</v>
      </c>
      <c r="H43" t="n">
        <v>1.09</v>
      </c>
      <c r="I43" t="n">
        <v>18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246.34</v>
      </c>
      <c r="Q43" t="n">
        <v>1397.2</v>
      </c>
      <c r="R43" t="n">
        <v>89.03</v>
      </c>
      <c r="S43" t="n">
        <v>66.97</v>
      </c>
      <c r="T43" t="n">
        <v>8427.469999999999</v>
      </c>
      <c r="U43" t="n">
        <v>0.75</v>
      </c>
      <c r="V43" t="n">
        <v>0.85</v>
      </c>
      <c r="W43" t="n">
        <v>5.34</v>
      </c>
      <c r="X43" t="n">
        <v>0.52</v>
      </c>
      <c r="Y43" t="n">
        <v>1</v>
      </c>
      <c r="Z43" t="n">
        <v>10</v>
      </c>
      <c r="AA43" t="n">
        <v>314.3193812151638</v>
      </c>
      <c r="AB43" t="n">
        <v>447.2539814081766</v>
      </c>
      <c r="AC43" t="n">
        <v>405.3577807272408</v>
      </c>
      <c r="AD43" t="n">
        <v>314319.3812151638</v>
      </c>
      <c r="AE43" t="n">
        <v>447253.9814081766</v>
      </c>
      <c r="AF43" t="n">
        <v>5.23314339466106e-06</v>
      </c>
      <c r="AG43" t="n">
        <v>1.152916666666667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3.6151</v>
      </c>
      <c r="E44" t="n">
        <v>27.66</v>
      </c>
      <c r="F44" t="n">
        <v>24.68</v>
      </c>
      <c r="G44" t="n">
        <v>82.26000000000001</v>
      </c>
      <c r="H44" t="n">
        <v>1.11</v>
      </c>
      <c r="I44" t="n">
        <v>18</v>
      </c>
      <c r="J44" t="n">
        <v>183.37</v>
      </c>
      <c r="K44" t="n">
        <v>51.39</v>
      </c>
      <c r="L44" t="n">
        <v>11.5</v>
      </c>
      <c r="M44" t="n">
        <v>1</v>
      </c>
      <c r="N44" t="n">
        <v>35.48</v>
      </c>
      <c r="O44" t="n">
        <v>22849.49</v>
      </c>
      <c r="P44" t="n">
        <v>246.42</v>
      </c>
      <c r="Q44" t="n">
        <v>1397.17</v>
      </c>
      <c r="R44" t="n">
        <v>88.73999999999999</v>
      </c>
      <c r="S44" t="n">
        <v>66.97</v>
      </c>
      <c r="T44" t="n">
        <v>8283.24</v>
      </c>
      <c r="U44" t="n">
        <v>0.75</v>
      </c>
      <c r="V44" t="n">
        <v>0.85</v>
      </c>
      <c r="W44" t="n">
        <v>5.34</v>
      </c>
      <c r="X44" t="n">
        <v>0.51</v>
      </c>
      <c r="Y44" t="n">
        <v>1</v>
      </c>
      <c r="Z44" t="n">
        <v>10</v>
      </c>
      <c r="AA44" t="n">
        <v>314.2509437062873</v>
      </c>
      <c r="AB44" t="n">
        <v>447.1565997316019</v>
      </c>
      <c r="AC44" t="n">
        <v>405.2695212104099</v>
      </c>
      <c r="AD44" t="n">
        <v>314250.9437062873</v>
      </c>
      <c r="AE44" t="n">
        <v>447156.5997316019</v>
      </c>
      <c r="AF44" t="n">
        <v>5.234446540324055e-06</v>
      </c>
      <c r="AG44" t="n">
        <v>1.1525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3.6154</v>
      </c>
      <c r="E45" t="n">
        <v>27.66</v>
      </c>
      <c r="F45" t="n">
        <v>24.68</v>
      </c>
      <c r="G45" t="n">
        <v>82.26000000000001</v>
      </c>
      <c r="H45" t="n">
        <v>1.13</v>
      </c>
      <c r="I45" t="n">
        <v>18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246.78</v>
      </c>
      <c r="Q45" t="n">
        <v>1397.17</v>
      </c>
      <c r="R45" t="n">
        <v>88.70999999999999</v>
      </c>
      <c r="S45" t="n">
        <v>66.97</v>
      </c>
      <c r="T45" t="n">
        <v>8267.27</v>
      </c>
      <c r="U45" t="n">
        <v>0.75</v>
      </c>
      <c r="V45" t="n">
        <v>0.85</v>
      </c>
      <c r="W45" t="n">
        <v>5.34</v>
      </c>
      <c r="X45" t="n">
        <v>0.51</v>
      </c>
      <c r="Y45" t="n">
        <v>1</v>
      </c>
      <c r="Z45" t="n">
        <v>10</v>
      </c>
      <c r="AA45" t="n">
        <v>314.4919118925869</v>
      </c>
      <c r="AB45" t="n">
        <v>447.4994802129091</v>
      </c>
      <c r="AC45" t="n">
        <v>405.5802826049082</v>
      </c>
      <c r="AD45" t="n">
        <v>314491.9118925869</v>
      </c>
      <c r="AE45" t="n">
        <v>447499.4802129091</v>
      </c>
      <c r="AF45" t="n">
        <v>5.23488092221172e-06</v>
      </c>
      <c r="AG45" t="n">
        <v>1.1525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3.3474</v>
      </c>
      <c r="E2" t="n">
        <v>29.87</v>
      </c>
      <c r="F2" t="n">
        <v>26.94</v>
      </c>
      <c r="G2" t="n">
        <v>16.66</v>
      </c>
      <c r="H2" t="n">
        <v>0.34</v>
      </c>
      <c r="I2" t="n">
        <v>97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133.57</v>
      </c>
      <c r="Q2" t="n">
        <v>1397.28</v>
      </c>
      <c r="R2" t="n">
        <v>162.98</v>
      </c>
      <c r="S2" t="n">
        <v>66.97</v>
      </c>
      <c r="T2" t="n">
        <v>45006.3</v>
      </c>
      <c r="U2" t="n">
        <v>0.41</v>
      </c>
      <c r="V2" t="n">
        <v>0.78</v>
      </c>
      <c r="W2" t="n">
        <v>5.45</v>
      </c>
      <c r="X2" t="n">
        <v>2.77</v>
      </c>
      <c r="Y2" t="n">
        <v>1</v>
      </c>
      <c r="Z2" t="n">
        <v>10</v>
      </c>
      <c r="AA2" t="n">
        <v>198.1661565082422</v>
      </c>
      <c r="AB2" t="n">
        <v>281.9762565579655</v>
      </c>
      <c r="AC2" t="n">
        <v>255.5623299679399</v>
      </c>
      <c r="AD2" t="n">
        <v>198166.1565082422</v>
      </c>
      <c r="AE2" t="n">
        <v>281976.2565579655</v>
      </c>
      <c r="AF2" t="n">
        <v>8.688204964842356e-06</v>
      </c>
      <c r="AG2" t="n">
        <v>1.244583333333333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3.4432</v>
      </c>
      <c r="E3" t="n">
        <v>29.04</v>
      </c>
      <c r="F3" t="n">
        <v>26.37</v>
      </c>
      <c r="G3" t="n">
        <v>20.82</v>
      </c>
      <c r="H3" t="n">
        <v>0.42</v>
      </c>
      <c r="I3" t="n">
        <v>76</v>
      </c>
      <c r="J3" t="n">
        <v>51.62</v>
      </c>
      <c r="K3" t="n">
        <v>24.83</v>
      </c>
      <c r="L3" t="n">
        <v>1.25</v>
      </c>
      <c r="M3" t="n">
        <v>42</v>
      </c>
      <c r="N3" t="n">
        <v>5.54</v>
      </c>
      <c r="O3" t="n">
        <v>6599.8</v>
      </c>
      <c r="P3" t="n">
        <v>125.2</v>
      </c>
      <c r="Q3" t="n">
        <v>1397.37</v>
      </c>
      <c r="R3" t="n">
        <v>142.35</v>
      </c>
      <c r="S3" t="n">
        <v>66.97</v>
      </c>
      <c r="T3" t="n">
        <v>34796.09</v>
      </c>
      <c r="U3" t="n">
        <v>0.47</v>
      </c>
      <c r="V3" t="n">
        <v>0.8</v>
      </c>
      <c r="W3" t="n">
        <v>5.47</v>
      </c>
      <c r="X3" t="n">
        <v>2.2</v>
      </c>
      <c r="Y3" t="n">
        <v>1</v>
      </c>
      <c r="Z3" t="n">
        <v>10</v>
      </c>
      <c r="AA3" t="n">
        <v>184.5833475932516</v>
      </c>
      <c r="AB3" t="n">
        <v>262.6488916896269</v>
      </c>
      <c r="AC3" t="n">
        <v>238.0454423470212</v>
      </c>
      <c r="AD3" t="n">
        <v>184583.3475932516</v>
      </c>
      <c r="AE3" t="n">
        <v>262648.8916896268</v>
      </c>
      <c r="AF3" t="n">
        <v>8.936854673760291e-06</v>
      </c>
      <c r="AG3" t="n">
        <v>1.21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3.4633</v>
      </c>
      <c r="E4" t="n">
        <v>28.87</v>
      </c>
      <c r="F4" t="n">
        <v>26.26</v>
      </c>
      <c r="G4" t="n">
        <v>22.19</v>
      </c>
      <c r="H4" t="n">
        <v>0.5</v>
      </c>
      <c r="I4" t="n">
        <v>71</v>
      </c>
      <c r="J4" t="n">
        <v>51.9</v>
      </c>
      <c r="K4" t="n">
        <v>24.83</v>
      </c>
      <c r="L4" t="n">
        <v>1.5</v>
      </c>
      <c r="M4" t="n">
        <v>2</v>
      </c>
      <c r="N4" t="n">
        <v>5.57</v>
      </c>
      <c r="O4" t="n">
        <v>6634.84</v>
      </c>
      <c r="P4" t="n">
        <v>124</v>
      </c>
      <c r="Q4" t="n">
        <v>1397.59</v>
      </c>
      <c r="R4" t="n">
        <v>137.57</v>
      </c>
      <c r="S4" t="n">
        <v>66.97</v>
      </c>
      <c r="T4" t="n">
        <v>32429.25</v>
      </c>
      <c r="U4" t="n">
        <v>0.49</v>
      </c>
      <c r="V4" t="n">
        <v>0.8</v>
      </c>
      <c r="W4" t="n">
        <v>5.51</v>
      </c>
      <c r="X4" t="n">
        <v>2.09</v>
      </c>
      <c r="Y4" t="n">
        <v>1</v>
      </c>
      <c r="Z4" t="n">
        <v>10</v>
      </c>
      <c r="AA4" t="n">
        <v>182.2841065665546</v>
      </c>
      <c r="AB4" t="n">
        <v>259.3772362815778</v>
      </c>
      <c r="AC4" t="n">
        <v>235.0802569475853</v>
      </c>
      <c r="AD4" t="n">
        <v>182284.1065665546</v>
      </c>
      <c r="AE4" t="n">
        <v>259377.2362815778</v>
      </c>
      <c r="AF4" t="n">
        <v>8.989024393481069e-06</v>
      </c>
      <c r="AG4" t="n">
        <v>1.202916666666667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3.4632</v>
      </c>
      <c r="E5" t="n">
        <v>28.87</v>
      </c>
      <c r="F5" t="n">
        <v>26.26</v>
      </c>
      <c r="G5" t="n">
        <v>22.19</v>
      </c>
      <c r="H5" t="n">
        <v>0.58</v>
      </c>
      <c r="I5" t="n">
        <v>71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124.53</v>
      </c>
      <c r="Q5" t="n">
        <v>1397.49</v>
      </c>
      <c r="R5" t="n">
        <v>137.3</v>
      </c>
      <c r="S5" t="n">
        <v>66.97</v>
      </c>
      <c r="T5" t="n">
        <v>32297.46</v>
      </c>
      <c r="U5" t="n">
        <v>0.49</v>
      </c>
      <c r="V5" t="n">
        <v>0.8</v>
      </c>
      <c r="W5" t="n">
        <v>5.51</v>
      </c>
      <c r="X5" t="n">
        <v>2.09</v>
      </c>
      <c r="Y5" t="n">
        <v>1</v>
      </c>
      <c r="Z5" t="n">
        <v>10</v>
      </c>
      <c r="AA5" t="n">
        <v>182.6977743108476</v>
      </c>
      <c r="AB5" t="n">
        <v>259.9658558725807</v>
      </c>
      <c r="AC5" t="n">
        <v>235.6137380143168</v>
      </c>
      <c r="AD5" t="n">
        <v>182697.7743108476</v>
      </c>
      <c r="AE5" t="n">
        <v>259965.8558725808</v>
      </c>
      <c r="AF5" t="n">
        <v>8.988764842636688e-06</v>
      </c>
      <c r="AG5" t="n">
        <v>1.202916666666667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1.7133</v>
      </c>
      <c r="E2" t="n">
        <v>58.37</v>
      </c>
      <c r="F2" t="n">
        <v>36.71</v>
      </c>
      <c r="G2" t="n">
        <v>5.29</v>
      </c>
      <c r="H2" t="n">
        <v>0.08</v>
      </c>
      <c r="I2" t="n">
        <v>416</v>
      </c>
      <c r="J2" t="n">
        <v>232.68</v>
      </c>
      <c r="K2" t="n">
        <v>57.72</v>
      </c>
      <c r="L2" t="n">
        <v>1</v>
      </c>
      <c r="M2" t="n">
        <v>414</v>
      </c>
      <c r="N2" t="n">
        <v>53.95</v>
      </c>
      <c r="O2" t="n">
        <v>28931.02</v>
      </c>
      <c r="P2" t="n">
        <v>573.86</v>
      </c>
      <c r="Q2" t="n">
        <v>1398.32</v>
      </c>
      <c r="R2" t="n">
        <v>481.57</v>
      </c>
      <c r="S2" t="n">
        <v>66.97</v>
      </c>
      <c r="T2" t="n">
        <v>202706.53</v>
      </c>
      <c r="U2" t="n">
        <v>0.14</v>
      </c>
      <c r="V2" t="n">
        <v>0.57</v>
      </c>
      <c r="W2" t="n">
        <v>6</v>
      </c>
      <c r="X2" t="n">
        <v>12.52</v>
      </c>
      <c r="Y2" t="n">
        <v>1</v>
      </c>
      <c r="Z2" t="n">
        <v>10</v>
      </c>
      <c r="AA2" t="n">
        <v>1351.275807641769</v>
      </c>
      <c r="AB2" t="n">
        <v>1922.768753908944</v>
      </c>
      <c r="AC2" t="n">
        <v>1742.654749505151</v>
      </c>
      <c r="AD2" t="n">
        <v>1351275.807641769</v>
      </c>
      <c r="AE2" t="n">
        <v>1922768.753908944</v>
      </c>
      <c r="AF2" t="n">
        <v>2.158611762424998e-06</v>
      </c>
      <c r="AG2" t="n">
        <v>2.432083333333333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2.0255</v>
      </c>
      <c r="E3" t="n">
        <v>49.37</v>
      </c>
      <c r="F3" t="n">
        <v>33.04</v>
      </c>
      <c r="G3" t="n">
        <v>6.63</v>
      </c>
      <c r="H3" t="n">
        <v>0.1</v>
      </c>
      <c r="I3" t="n">
        <v>299</v>
      </c>
      <c r="J3" t="n">
        <v>233.1</v>
      </c>
      <c r="K3" t="n">
        <v>57.72</v>
      </c>
      <c r="L3" t="n">
        <v>1.25</v>
      </c>
      <c r="M3" t="n">
        <v>297</v>
      </c>
      <c r="N3" t="n">
        <v>54.13</v>
      </c>
      <c r="O3" t="n">
        <v>28983.75</v>
      </c>
      <c r="P3" t="n">
        <v>515.41</v>
      </c>
      <c r="Q3" t="n">
        <v>1397.84</v>
      </c>
      <c r="R3" t="n">
        <v>361.77</v>
      </c>
      <c r="S3" t="n">
        <v>66.97</v>
      </c>
      <c r="T3" t="n">
        <v>143391.99</v>
      </c>
      <c r="U3" t="n">
        <v>0.19</v>
      </c>
      <c r="V3" t="n">
        <v>0.64</v>
      </c>
      <c r="W3" t="n">
        <v>5.79</v>
      </c>
      <c r="X3" t="n">
        <v>8.859999999999999</v>
      </c>
      <c r="Y3" t="n">
        <v>1</v>
      </c>
      <c r="Z3" t="n">
        <v>10</v>
      </c>
      <c r="AA3" t="n">
        <v>1029.788084483074</v>
      </c>
      <c r="AB3" t="n">
        <v>1465.314735003914</v>
      </c>
      <c r="AC3" t="n">
        <v>1328.052412586365</v>
      </c>
      <c r="AD3" t="n">
        <v>1029788.084483074</v>
      </c>
      <c r="AE3" t="n">
        <v>1465314.735003914</v>
      </c>
      <c r="AF3" t="n">
        <v>2.551957114802914e-06</v>
      </c>
      <c r="AG3" t="n">
        <v>2.057083333333333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2.2539</v>
      </c>
      <c r="E4" t="n">
        <v>44.37</v>
      </c>
      <c r="F4" t="n">
        <v>31.04</v>
      </c>
      <c r="G4" t="n">
        <v>7.99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483.12</v>
      </c>
      <c r="Q4" t="n">
        <v>1397.73</v>
      </c>
      <c r="R4" t="n">
        <v>295.77</v>
      </c>
      <c r="S4" t="n">
        <v>66.97</v>
      </c>
      <c r="T4" t="n">
        <v>110720.5</v>
      </c>
      <c r="U4" t="n">
        <v>0.23</v>
      </c>
      <c r="V4" t="n">
        <v>0.68</v>
      </c>
      <c r="W4" t="n">
        <v>5.71</v>
      </c>
      <c r="X4" t="n">
        <v>6.87</v>
      </c>
      <c r="Y4" t="n">
        <v>1</v>
      </c>
      <c r="Z4" t="n">
        <v>10</v>
      </c>
      <c r="AA4" t="n">
        <v>869.4026321978215</v>
      </c>
      <c r="AB4" t="n">
        <v>1237.097716323009</v>
      </c>
      <c r="AC4" t="n">
        <v>1121.213461873408</v>
      </c>
      <c r="AD4" t="n">
        <v>869402.6321978215</v>
      </c>
      <c r="AE4" t="n">
        <v>1237097.716323009</v>
      </c>
      <c r="AF4" t="n">
        <v>2.839721619873754e-06</v>
      </c>
      <c r="AG4" t="n">
        <v>1.84875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2.4305</v>
      </c>
      <c r="E5" t="n">
        <v>41.14</v>
      </c>
      <c r="F5" t="n">
        <v>29.73</v>
      </c>
      <c r="G5" t="n">
        <v>9.34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461.68</v>
      </c>
      <c r="Q5" t="n">
        <v>1397.51</v>
      </c>
      <c r="R5" t="n">
        <v>254.12</v>
      </c>
      <c r="S5" t="n">
        <v>66.97</v>
      </c>
      <c r="T5" t="n">
        <v>90107.5</v>
      </c>
      <c r="U5" t="n">
        <v>0.26</v>
      </c>
      <c r="V5" t="n">
        <v>0.71</v>
      </c>
      <c r="W5" t="n">
        <v>5.61</v>
      </c>
      <c r="X5" t="n">
        <v>5.56</v>
      </c>
      <c r="Y5" t="n">
        <v>1</v>
      </c>
      <c r="Z5" t="n">
        <v>10</v>
      </c>
      <c r="AA5" t="n">
        <v>771.9526699028867</v>
      </c>
      <c r="AB5" t="n">
        <v>1098.433395160249</v>
      </c>
      <c r="AC5" t="n">
        <v>995.5384230160658</v>
      </c>
      <c r="AD5" t="n">
        <v>771952.6699028866</v>
      </c>
      <c r="AE5" t="n">
        <v>1098433.395160249</v>
      </c>
      <c r="AF5" t="n">
        <v>3.06222254629893e-06</v>
      </c>
      <c r="AG5" t="n">
        <v>1.714166666666667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2.568</v>
      </c>
      <c r="E6" t="n">
        <v>38.94</v>
      </c>
      <c r="F6" t="n">
        <v>28.85</v>
      </c>
      <c r="G6" t="n">
        <v>10.69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446.88</v>
      </c>
      <c r="Q6" t="n">
        <v>1397.59</v>
      </c>
      <c r="R6" t="n">
        <v>225.78</v>
      </c>
      <c r="S6" t="n">
        <v>66.97</v>
      </c>
      <c r="T6" t="n">
        <v>76083.03999999999</v>
      </c>
      <c r="U6" t="n">
        <v>0.3</v>
      </c>
      <c r="V6" t="n">
        <v>0.73</v>
      </c>
      <c r="W6" t="n">
        <v>5.54</v>
      </c>
      <c r="X6" t="n">
        <v>4.68</v>
      </c>
      <c r="Y6" t="n">
        <v>1</v>
      </c>
      <c r="Z6" t="n">
        <v>10</v>
      </c>
      <c r="AA6" t="n">
        <v>708.4249359017643</v>
      </c>
      <c r="AB6" t="n">
        <v>1008.037976805821</v>
      </c>
      <c r="AC6" t="n">
        <v>913.610731603045</v>
      </c>
      <c r="AD6" t="n">
        <v>708424.9359017643</v>
      </c>
      <c r="AE6" t="n">
        <v>1008037.976805821</v>
      </c>
      <c r="AF6" t="n">
        <v>3.235460810078442e-06</v>
      </c>
      <c r="AG6" t="n">
        <v>1.6225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2.6768</v>
      </c>
      <c r="E7" t="n">
        <v>37.36</v>
      </c>
      <c r="F7" t="n">
        <v>28.23</v>
      </c>
      <c r="G7" t="n">
        <v>12.01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436.21</v>
      </c>
      <c r="Q7" t="n">
        <v>1397.54</v>
      </c>
      <c r="R7" t="n">
        <v>204.94</v>
      </c>
      <c r="S7" t="n">
        <v>66.97</v>
      </c>
      <c r="T7" t="n">
        <v>65765.89999999999</v>
      </c>
      <c r="U7" t="n">
        <v>0.33</v>
      </c>
      <c r="V7" t="n">
        <v>0.75</v>
      </c>
      <c r="W7" t="n">
        <v>5.52</v>
      </c>
      <c r="X7" t="n">
        <v>4.06</v>
      </c>
      <c r="Y7" t="n">
        <v>1</v>
      </c>
      <c r="Z7" t="n">
        <v>10</v>
      </c>
      <c r="AA7" t="n">
        <v>664.3935295743312</v>
      </c>
      <c r="AB7" t="n">
        <v>945.3844372410081</v>
      </c>
      <c r="AC7" t="n">
        <v>856.8262180862938</v>
      </c>
      <c r="AD7" t="n">
        <v>664393.5295743311</v>
      </c>
      <c r="AE7" t="n">
        <v>945384.437241008</v>
      </c>
      <c r="AF7" t="n">
        <v>3.372539523527248e-06</v>
      </c>
      <c r="AG7" t="n">
        <v>1.556666666666667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2.7725</v>
      </c>
      <c r="E8" t="n">
        <v>36.07</v>
      </c>
      <c r="F8" t="n">
        <v>27.71</v>
      </c>
      <c r="G8" t="n">
        <v>13.41</v>
      </c>
      <c r="H8" t="n">
        <v>0.19</v>
      </c>
      <c r="I8" t="n">
        <v>124</v>
      </c>
      <c r="J8" t="n">
        <v>235.25</v>
      </c>
      <c r="K8" t="n">
        <v>57.72</v>
      </c>
      <c r="L8" t="n">
        <v>2.5</v>
      </c>
      <c r="M8" t="n">
        <v>122</v>
      </c>
      <c r="N8" t="n">
        <v>55.03</v>
      </c>
      <c r="O8" t="n">
        <v>29248.33</v>
      </c>
      <c r="P8" t="n">
        <v>427.06</v>
      </c>
      <c r="Q8" t="n">
        <v>1397.56</v>
      </c>
      <c r="R8" t="n">
        <v>188.38</v>
      </c>
      <c r="S8" t="n">
        <v>66.97</v>
      </c>
      <c r="T8" t="n">
        <v>57570.63</v>
      </c>
      <c r="U8" t="n">
        <v>0.36</v>
      </c>
      <c r="V8" t="n">
        <v>0.76</v>
      </c>
      <c r="W8" t="n">
        <v>5.49</v>
      </c>
      <c r="X8" t="n">
        <v>3.54</v>
      </c>
      <c r="Y8" t="n">
        <v>1</v>
      </c>
      <c r="Z8" t="n">
        <v>10</v>
      </c>
      <c r="AA8" t="n">
        <v>628.9294060516133</v>
      </c>
      <c r="AB8" t="n">
        <v>894.9215278862908</v>
      </c>
      <c r="AC8" t="n">
        <v>811.0903861085444</v>
      </c>
      <c r="AD8" t="n">
        <v>628929.4060516134</v>
      </c>
      <c r="AE8" t="n">
        <v>894921.5278862908</v>
      </c>
      <c r="AF8" t="n">
        <v>3.493113355117788e-06</v>
      </c>
      <c r="AG8" t="n">
        <v>1.502916666666667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2.8467</v>
      </c>
      <c r="E9" t="n">
        <v>35.13</v>
      </c>
      <c r="F9" t="n">
        <v>27.36</v>
      </c>
      <c r="G9" t="n">
        <v>14.79</v>
      </c>
      <c r="H9" t="n">
        <v>0.21</v>
      </c>
      <c r="I9" t="n">
        <v>111</v>
      </c>
      <c r="J9" t="n">
        <v>235.68</v>
      </c>
      <c r="K9" t="n">
        <v>57.72</v>
      </c>
      <c r="L9" t="n">
        <v>2.75</v>
      </c>
      <c r="M9" t="n">
        <v>109</v>
      </c>
      <c r="N9" t="n">
        <v>55.21</v>
      </c>
      <c r="O9" t="n">
        <v>29301.44</v>
      </c>
      <c r="P9" t="n">
        <v>420.85</v>
      </c>
      <c r="Q9" t="n">
        <v>1397.32</v>
      </c>
      <c r="R9" t="n">
        <v>176.4</v>
      </c>
      <c r="S9" t="n">
        <v>66.97</v>
      </c>
      <c r="T9" t="n">
        <v>51644.77</v>
      </c>
      <c r="U9" t="n">
        <v>0.38</v>
      </c>
      <c r="V9" t="n">
        <v>0.77</v>
      </c>
      <c r="W9" t="n">
        <v>5.48</v>
      </c>
      <c r="X9" t="n">
        <v>3.19</v>
      </c>
      <c r="Y9" t="n">
        <v>1</v>
      </c>
      <c r="Z9" t="n">
        <v>10</v>
      </c>
      <c r="AA9" t="n">
        <v>604.1665803464042</v>
      </c>
      <c r="AB9" t="n">
        <v>859.685799358328</v>
      </c>
      <c r="AC9" t="n">
        <v>779.1553395530517</v>
      </c>
      <c r="AD9" t="n">
        <v>604166.5803464042</v>
      </c>
      <c r="AE9" t="n">
        <v>859685.799358328</v>
      </c>
      <c r="AF9" t="n">
        <v>3.586599021826441e-06</v>
      </c>
      <c r="AG9" t="n">
        <v>1.46375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2.909</v>
      </c>
      <c r="E10" t="n">
        <v>34.38</v>
      </c>
      <c r="F10" t="n">
        <v>27.07</v>
      </c>
      <c r="G10" t="n">
        <v>16.08</v>
      </c>
      <c r="H10" t="n">
        <v>0.23</v>
      </c>
      <c r="I10" t="n">
        <v>101</v>
      </c>
      <c r="J10" t="n">
        <v>236.11</v>
      </c>
      <c r="K10" t="n">
        <v>57.72</v>
      </c>
      <c r="L10" t="n">
        <v>3</v>
      </c>
      <c r="M10" t="n">
        <v>99</v>
      </c>
      <c r="N10" t="n">
        <v>55.39</v>
      </c>
      <c r="O10" t="n">
        <v>29354.61</v>
      </c>
      <c r="P10" t="n">
        <v>415.13</v>
      </c>
      <c r="Q10" t="n">
        <v>1397.37</v>
      </c>
      <c r="R10" t="n">
        <v>167.17</v>
      </c>
      <c r="S10" t="n">
        <v>66.97</v>
      </c>
      <c r="T10" t="n">
        <v>47082.39</v>
      </c>
      <c r="U10" t="n">
        <v>0.4</v>
      </c>
      <c r="V10" t="n">
        <v>0.78</v>
      </c>
      <c r="W10" t="n">
        <v>5.46</v>
      </c>
      <c r="X10" t="n">
        <v>2.9</v>
      </c>
      <c r="Y10" t="n">
        <v>1</v>
      </c>
      <c r="Z10" t="n">
        <v>10</v>
      </c>
      <c r="AA10" t="n">
        <v>584.0035152069819</v>
      </c>
      <c r="AB10" t="n">
        <v>830.9952008780881</v>
      </c>
      <c r="AC10" t="n">
        <v>753.1523126128174</v>
      </c>
      <c r="AD10" t="n">
        <v>584003.5152069819</v>
      </c>
      <c r="AE10" t="n">
        <v>830995.2008780881</v>
      </c>
      <c r="AF10" t="n">
        <v>3.66509170425163e-06</v>
      </c>
      <c r="AG10" t="n">
        <v>1.4325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2.9682</v>
      </c>
      <c r="E11" t="n">
        <v>33.69</v>
      </c>
      <c r="F11" t="n">
        <v>26.79</v>
      </c>
      <c r="G11" t="n">
        <v>17.47</v>
      </c>
      <c r="H11" t="n">
        <v>0.24</v>
      </c>
      <c r="I11" t="n">
        <v>92</v>
      </c>
      <c r="J11" t="n">
        <v>236.54</v>
      </c>
      <c r="K11" t="n">
        <v>57.72</v>
      </c>
      <c r="L11" t="n">
        <v>3.25</v>
      </c>
      <c r="M11" t="n">
        <v>90</v>
      </c>
      <c r="N11" t="n">
        <v>55.57</v>
      </c>
      <c r="O11" t="n">
        <v>29407.85</v>
      </c>
      <c r="P11" t="n">
        <v>409.82</v>
      </c>
      <c r="Q11" t="n">
        <v>1397.39</v>
      </c>
      <c r="R11" t="n">
        <v>157.74</v>
      </c>
      <c r="S11" t="n">
        <v>66.97</v>
      </c>
      <c r="T11" t="n">
        <v>42411.83</v>
      </c>
      <c r="U11" t="n">
        <v>0.42</v>
      </c>
      <c r="V11" t="n">
        <v>0.79</v>
      </c>
      <c r="W11" t="n">
        <v>5.45</v>
      </c>
      <c r="X11" t="n">
        <v>2.62</v>
      </c>
      <c r="Y11" t="n">
        <v>1</v>
      </c>
      <c r="Z11" t="n">
        <v>10</v>
      </c>
      <c r="AA11" t="n">
        <v>565.7081143674916</v>
      </c>
      <c r="AB11" t="n">
        <v>804.9621550147099</v>
      </c>
      <c r="AC11" t="n">
        <v>729.5578939258733</v>
      </c>
      <c r="AD11" t="n">
        <v>565708.1143674916</v>
      </c>
      <c r="AE11" t="n">
        <v>804962.1550147099</v>
      </c>
      <c r="AF11" t="n">
        <v>3.739678651275246e-06</v>
      </c>
      <c r="AG11" t="n">
        <v>1.40375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3.0125</v>
      </c>
      <c r="E12" t="n">
        <v>33.19</v>
      </c>
      <c r="F12" t="n">
        <v>26.61</v>
      </c>
      <c r="G12" t="n">
        <v>18.79</v>
      </c>
      <c r="H12" t="n">
        <v>0.26</v>
      </c>
      <c r="I12" t="n">
        <v>85</v>
      </c>
      <c r="J12" t="n">
        <v>236.98</v>
      </c>
      <c r="K12" t="n">
        <v>57.72</v>
      </c>
      <c r="L12" t="n">
        <v>3.5</v>
      </c>
      <c r="M12" t="n">
        <v>83</v>
      </c>
      <c r="N12" t="n">
        <v>55.75</v>
      </c>
      <c r="O12" t="n">
        <v>29461.15</v>
      </c>
      <c r="P12" t="n">
        <v>406.13</v>
      </c>
      <c r="Q12" t="n">
        <v>1397.3</v>
      </c>
      <c r="R12" t="n">
        <v>151.86</v>
      </c>
      <c r="S12" t="n">
        <v>66.97</v>
      </c>
      <c r="T12" t="n">
        <v>39506.95</v>
      </c>
      <c r="U12" t="n">
        <v>0.44</v>
      </c>
      <c r="V12" t="n">
        <v>0.79</v>
      </c>
      <c r="W12" t="n">
        <v>5.45</v>
      </c>
      <c r="X12" t="n">
        <v>2.45</v>
      </c>
      <c r="Y12" t="n">
        <v>1</v>
      </c>
      <c r="Z12" t="n">
        <v>10</v>
      </c>
      <c r="AA12" t="n">
        <v>552.9353338613771</v>
      </c>
      <c r="AB12" t="n">
        <v>786.7874025927346</v>
      </c>
      <c r="AC12" t="n">
        <v>713.0856485948386</v>
      </c>
      <c r="AD12" t="n">
        <v>552935.3338613771</v>
      </c>
      <c r="AE12" t="n">
        <v>786787.4025927346</v>
      </c>
      <c r="AF12" t="n">
        <v>3.79549287007839e-06</v>
      </c>
      <c r="AG12" t="n">
        <v>1.382916666666667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3.0614</v>
      </c>
      <c r="E13" t="n">
        <v>32.67</v>
      </c>
      <c r="F13" t="n">
        <v>26.4</v>
      </c>
      <c r="G13" t="n">
        <v>20.31</v>
      </c>
      <c r="H13" t="n">
        <v>0.28</v>
      </c>
      <c r="I13" t="n">
        <v>78</v>
      </c>
      <c r="J13" t="n">
        <v>237.41</v>
      </c>
      <c r="K13" t="n">
        <v>57.72</v>
      </c>
      <c r="L13" t="n">
        <v>3.75</v>
      </c>
      <c r="M13" t="n">
        <v>76</v>
      </c>
      <c r="N13" t="n">
        <v>55.93</v>
      </c>
      <c r="O13" t="n">
        <v>29514.51</v>
      </c>
      <c r="P13" t="n">
        <v>401.88</v>
      </c>
      <c r="Q13" t="n">
        <v>1397.41</v>
      </c>
      <c r="R13" t="n">
        <v>145.45</v>
      </c>
      <c r="S13" t="n">
        <v>66.97</v>
      </c>
      <c r="T13" t="n">
        <v>36337.96</v>
      </c>
      <c r="U13" t="n">
        <v>0.46</v>
      </c>
      <c r="V13" t="n">
        <v>0.8</v>
      </c>
      <c r="W13" t="n">
        <v>5.42</v>
      </c>
      <c r="X13" t="n">
        <v>2.24</v>
      </c>
      <c r="Y13" t="n">
        <v>1</v>
      </c>
      <c r="Z13" t="n">
        <v>10</v>
      </c>
      <c r="AA13" t="n">
        <v>539.0435532131812</v>
      </c>
      <c r="AB13" t="n">
        <v>767.0203930633304</v>
      </c>
      <c r="AC13" t="n">
        <v>695.1702997158332</v>
      </c>
      <c r="AD13" t="n">
        <v>539043.5532131812</v>
      </c>
      <c r="AE13" t="n">
        <v>767020.3930633304</v>
      </c>
      <c r="AF13" t="n">
        <v>3.857102696251613e-06</v>
      </c>
      <c r="AG13" t="n">
        <v>1.36125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3.0985</v>
      </c>
      <c r="E14" t="n">
        <v>32.27</v>
      </c>
      <c r="F14" t="n">
        <v>26.24</v>
      </c>
      <c r="G14" t="n">
        <v>21.57</v>
      </c>
      <c r="H14" t="n">
        <v>0.3</v>
      </c>
      <c r="I14" t="n">
        <v>73</v>
      </c>
      <c r="J14" t="n">
        <v>237.84</v>
      </c>
      <c r="K14" t="n">
        <v>57.72</v>
      </c>
      <c r="L14" t="n">
        <v>4</v>
      </c>
      <c r="M14" t="n">
        <v>71</v>
      </c>
      <c r="N14" t="n">
        <v>56.12</v>
      </c>
      <c r="O14" t="n">
        <v>29567.95</v>
      </c>
      <c r="P14" t="n">
        <v>398.42</v>
      </c>
      <c r="Q14" t="n">
        <v>1397.5</v>
      </c>
      <c r="R14" t="n">
        <v>140.47</v>
      </c>
      <c r="S14" t="n">
        <v>66.97</v>
      </c>
      <c r="T14" t="n">
        <v>33870.76</v>
      </c>
      <c r="U14" t="n">
        <v>0.48</v>
      </c>
      <c r="V14" t="n">
        <v>0.8</v>
      </c>
      <c r="W14" t="n">
        <v>5.4</v>
      </c>
      <c r="X14" t="n">
        <v>2.07</v>
      </c>
      <c r="Y14" t="n">
        <v>1</v>
      </c>
      <c r="Z14" t="n">
        <v>10</v>
      </c>
      <c r="AA14" t="n">
        <v>528.5820114809085</v>
      </c>
      <c r="AB14" t="n">
        <v>752.1343679848285</v>
      </c>
      <c r="AC14" t="n">
        <v>681.6787125181701</v>
      </c>
      <c r="AD14" t="n">
        <v>528582.0114809085</v>
      </c>
      <c r="AE14" t="n">
        <v>752134.3679848285</v>
      </c>
      <c r="AF14" t="n">
        <v>3.903845529605939e-06</v>
      </c>
      <c r="AG14" t="n">
        <v>1.344583333333333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3.1338</v>
      </c>
      <c r="E15" t="n">
        <v>31.91</v>
      </c>
      <c r="F15" t="n">
        <v>26.1</v>
      </c>
      <c r="G15" t="n">
        <v>23.03</v>
      </c>
      <c r="H15" t="n">
        <v>0.32</v>
      </c>
      <c r="I15" t="n">
        <v>68</v>
      </c>
      <c r="J15" t="n">
        <v>238.28</v>
      </c>
      <c r="K15" t="n">
        <v>57.72</v>
      </c>
      <c r="L15" t="n">
        <v>4.25</v>
      </c>
      <c r="M15" t="n">
        <v>66</v>
      </c>
      <c r="N15" t="n">
        <v>56.3</v>
      </c>
      <c r="O15" t="n">
        <v>29621.44</v>
      </c>
      <c r="P15" t="n">
        <v>395.24</v>
      </c>
      <c r="Q15" t="n">
        <v>1397.56</v>
      </c>
      <c r="R15" t="n">
        <v>135.21</v>
      </c>
      <c r="S15" t="n">
        <v>66.97</v>
      </c>
      <c r="T15" t="n">
        <v>31268.26</v>
      </c>
      <c r="U15" t="n">
        <v>0.5</v>
      </c>
      <c r="V15" t="n">
        <v>0.8100000000000001</v>
      </c>
      <c r="W15" t="n">
        <v>5.41</v>
      </c>
      <c r="X15" t="n">
        <v>1.93</v>
      </c>
      <c r="Y15" t="n">
        <v>1</v>
      </c>
      <c r="Z15" t="n">
        <v>10</v>
      </c>
      <c r="AA15" t="n">
        <v>519.0370158598079</v>
      </c>
      <c r="AB15" t="n">
        <v>738.5525224188374</v>
      </c>
      <c r="AC15" t="n">
        <v>669.3691367387105</v>
      </c>
      <c r="AD15" t="n">
        <v>519037.0158598078</v>
      </c>
      <c r="AE15" t="n">
        <v>738552.5224188374</v>
      </c>
      <c r="AF15" t="n">
        <v>3.948320516598061e-06</v>
      </c>
      <c r="AG15" t="n">
        <v>1.329583333333333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3.161</v>
      </c>
      <c r="E16" t="n">
        <v>31.64</v>
      </c>
      <c r="F16" t="n">
        <v>26.01</v>
      </c>
      <c r="G16" t="n">
        <v>24.39</v>
      </c>
      <c r="H16" t="n">
        <v>0.34</v>
      </c>
      <c r="I16" t="n">
        <v>64</v>
      </c>
      <c r="J16" t="n">
        <v>238.71</v>
      </c>
      <c r="K16" t="n">
        <v>57.72</v>
      </c>
      <c r="L16" t="n">
        <v>4.5</v>
      </c>
      <c r="M16" t="n">
        <v>62</v>
      </c>
      <c r="N16" t="n">
        <v>56.49</v>
      </c>
      <c r="O16" t="n">
        <v>29675.01</v>
      </c>
      <c r="P16" t="n">
        <v>392.89</v>
      </c>
      <c r="Q16" t="n">
        <v>1397.27</v>
      </c>
      <c r="R16" t="n">
        <v>132.48</v>
      </c>
      <c r="S16" t="n">
        <v>66.97</v>
      </c>
      <c r="T16" t="n">
        <v>29920.99</v>
      </c>
      <c r="U16" t="n">
        <v>0.51</v>
      </c>
      <c r="V16" t="n">
        <v>0.8100000000000001</v>
      </c>
      <c r="W16" t="n">
        <v>5.41</v>
      </c>
      <c r="X16" t="n">
        <v>1.84</v>
      </c>
      <c r="Y16" t="n">
        <v>1</v>
      </c>
      <c r="Z16" t="n">
        <v>10</v>
      </c>
      <c r="AA16" t="n">
        <v>512.0267265567994</v>
      </c>
      <c r="AB16" t="n">
        <v>728.5773825166364</v>
      </c>
      <c r="AC16" t="n">
        <v>660.3284110184649</v>
      </c>
      <c r="AD16" t="n">
        <v>512026.7265567994</v>
      </c>
      <c r="AE16" t="n">
        <v>728577.3825166364</v>
      </c>
      <c r="AF16" t="n">
        <v>3.982590194960262e-06</v>
      </c>
      <c r="AG16" t="n">
        <v>1.318333333333333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3.1942</v>
      </c>
      <c r="E17" t="n">
        <v>31.31</v>
      </c>
      <c r="F17" t="n">
        <v>25.86</v>
      </c>
      <c r="G17" t="n">
        <v>25.86</v>
      </c>
      <c r="H17" t="n">
        <v>0.35</v>
      </c>
      <c r="I17" t="n">
        <v>60</v>
      </c>
      <c r="J17" t="n">
        <v>239.14</v>
      </c>
      <c r="K17" t="n">
        <v>57.72</v>
      </c>
      <c r="L17" t="n">
        <v>4.75</v>
      </c>
      <c r="M17" t="n">
        <v>58</v>
      </c>
      <c r="N17" t="n">
        <v>56.67</v>
      </c>
      <c r="O17" t="n">
        <v>29728.63</v>
      </c>
      <c r="P17" t="n">
        <v>389.63</v>
      </c>
      <c r="Q17" t="n">
        <v>1397.38</v>
      </c>
      <c r="R17" t="n">
        <v>127.77</v>
      </c>
      <c r="S17" t="n">
        <v>66.97</v>
      </c>
      <c r="T17" t="n">
        <v>27585.69</v>
      </c>
      <c r="U17" t="n">
        <v>0.52</v>
      </c>
      <c r="V17" t="n">
        <v>0.8100000000000001</v>
      </c>
      <c r="W17" t="n">
        <v>5.39</v>
      </c>
      <c r="X17" t="n">
        <v>1.7</v>
      </c>
      <c r="Y17" t="n">
        <v>1</v>
      </c>
      <c r="Z17" t="n">
        <v>10</v>
      </c>
      <c r="AA17" t="n">
        <v>503.049259762056</v>
      </c>
      <c r="AB17" t="n">
        <v>715.8030898485002</v>
      </c>
      <c r="AC17" t="n">
        <v>648.750741189766</v>
      </c>
      <c r="AD17" t="n">
        <v>503049.2597620559</v>
      </c>
      <c r="AE17" t="n">
        <v>715803.0898485002</v>
      </c>
      <c r="AF17" t="n">
        <v>4.024419361196479e-06</v>
      </c>
      <c r="AG17" t="n">
        <v>1.304583333333333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3.2188</v>
      </c>
      <c r="E18" t="n">
        <v>31.07</v>
      </c>
      <c r="F18" t="n">
        <v>25.76</v>
      </c>
      <c r="G18" t="n">
        <v>27.12</v>
      </c>
      <c r="H18" t="n">
        <v>0.37</v>
      </c>
      <c r="I18" t="n">
        <v>57</v>
      </c>
      <c r="J18" t="n">
        <v>239.58</v>
      </c>
      <c r="K18" t="n">
        <v>57.72</v>
      </c>
      <c r="L18" t="n">
        <v>5</v>
      </c>
      <c r="M18" t="n">
        <v>55</v>
      </c>
      <c r="N18" t="n">
        <v>56.86</v>
      </c>
      <c r="O18" t="n">
        <v>29782.33</v>
      </c>
      <c r="P18" t="n">
        <v>386.73</v>
      </c>
      <c r="Q18" t="n">
        <v>1397.38</v>
      </c>
      <c r="R18" t="n">
        <v>124.42</v>
      </c>
      <c r="S18" t="n">
        <v>66.97</v>
      </c>
      <c r="T18" t="n">
        <v>25926.43</v>
      </c>
      <c r="U18" t="n">
        <v>0.54</v>
      </c>
      <c r="V18" t="n">
        <v>0.82</v>
      </c>
      <c r="W18" t="n">
        <v>5.39</v>
      </c>
      <c r="X18" t="n">
        <v>1.59</v>
      </c>
      <c r="Y18" t="n">
        <v>1</v>
      </c>
      <c r="Z18" t="n">
        <v>10</v>
      </c>
      <c r="AA18" t="n">
        <v>496.1842528608335</v>
      </c>
      <c r="AB18" t="n">
        <v>706.0346764051513</v>
      </c>
      <c r="AC18" t="n">
        <v>639.8973769734116</v>
      </c>
      <c r="AD18" t="n">
        <v>496184.2528608335</v>
      </c>
      <c r="AE18" t="n">
        <v>706034.6764051514</v>
      </c>
      <c r="AF18" t="n">
        <v>4.055413261479941e-06</v>
      </c>
      <c r="AG18" t="n">
        <v>1.294583333333333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3.24</v>
      </c>
      <c r="E19" t="n">
        <v>30.86</v>
      </c>
      <c r="F19" t="n">
        <v>25.7</v>
      </c>
      <c r="G19" t="n">
        <v>28.55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385.08</v>
      </c>
      <c r="Q19" t="n">
        <v>1397.27</v>
      </c>
      <c r="R19" t="n">
        <v>122.03</v>
      </c>
      <c r="S19" t="n">
        <v>66.97</v>
      </c>
      <c r="T19" t="n">
        <v>24744.86</v>
      </c>
      <c r="U19" t="n">
        <v>0.55</v>
      </c>
      <c r="V19" t="n">
        <v>0.82</v>
      </c>
      <c r="W19" t="n">
        <v>5.39</v>
      </c>
      <c r="X19" t="n">
        <v>1.53</v>
      </c>
      <c r="Y19" t="n">
        <v>1</v>
      </c>
      <c r="Z19" t="n">
        <v>10</v>
      </c>
      <c r="AA19" t="n">
        <v>491.2113065848702</v>
      </c>
      <c r="AB19" t="n">
        <v>698.9585298033875</v>
      </c>
      <c r="AC19" t="n">
        <v>633.4840834045988</v>
      </c>
      <c r="AD19" t="n">
        <v>491211.3065848702</v>
      </c>
      <c r="AE19" t="n">
        <v>698958.5298033875</v>
      </c>
      <c r="AF19" t="n">
        <v>4.082123451968128e-06</v>
      </c>
      <c r="AG19" t="n">
        <v>1.285833333333333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3.2625</v>
      </c>
      <c r="E20" t="n">
        <v>30.65</v>
      </c>
      <c r="F20" t="n">
        <v>25.62</v>
      </c>
      <c r="G20" t="n">
        <v>30.14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382.83</v>
      </c>
      <c r="Q20" t="n">
        <v>1397.29</v>
      </c>
      <c r="R20" t="n">
        <v>119.73</v>
      </c>
      <c r="S20" t="n">
        <v>66.97</v>
      </c>
      <c r="T20" t="n">
        <v>23609.52</v>
      </c>
      <c r="U20" t="n">
        <v>0.5600000000000001</v>
      </c>
      <c r="V20" t="n">
        <v>0.82</v>
      </c>
      <c r="W20" t="n">
        <v>5.38</v>
      </c>
      <c r="X20" t="n">
        <v>1.45</v>
      </c>
      <c r="Y20" t="n">
        <v>1</v>
      </c>
      <c r="Z20" t="n">
        <v>10</v>
      </c>
      <c r="AA20" t="n">
        <v>485.4995733389309</v>
      </c>
      <c r="AB20" t="n">
        <v>690.8311422235558</v>
      </c>
      <c r="AC20" t="n">
        <v>626.118023113537</v>
      </c>
      <c r="AD20" t="n">
        <v>485499.5733389309</v>
      </c>
      <c r="AE20" t="n">
        <v>690831.1422235558</v>
      </c>
      <c r="AF20" t="n">
        <v>4.110471531495685e-06</v>
      </c>
      <c r="AG20" t="n">
        <v>1.277083333333333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3.2821</v>
      </c>
      <c r="E21" t="n">
        <v>30.47</v>
      </c>
      <c r="F21" t="n">
        <v>25.53</v>
      </c>
      <c r="G21" t="n">
        <v>31.26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380.61</v>
      </c>
      <c r="Q21" t="n">
        <v>1397.29</v>
      </c>
      <c r="R21" t="n">
        <v>117.28</v>
      </c>
      <c r="S21" t="n">
        <v>66.97</v>
      </c>
      <c r="T21" t="n">
        <v>22398.74</v>
      </c>
      <c r="U21" t="n">
        <v>0.57</v>
      </c>
      <c r="V21" t="n">
        <v>0.82</v>
      </c>
      <c r="W21" t="n">
        <v>5.36</v>
      </c>
      <c r="X21" t="n">
        <v>1.36</v>
      </c>
      <c r="Y21" t="n">
        <v>1</v>
      </c>
      <c r="Z21" t="n">
        <v>10</v>
      </c>
      <c r="AA21" t="n">
        <v>480.2523017793864</v>
      </c>
      <c r="AB21" t="n">
        <v>683.3646503786563</v>
      </c>
      <c r="AC21" t="n">
        <v>619.3509496164232</v>
      </c>
      <c r="AD21" t="n">
        <v>480252.3017793864</v>
      </c>
      <c r="AE21" t="n">
        <v>683364.6503786562</v>
      </c>
      <c r="AF21" t="n">
        <v>4.1351658585508e-06</v>
      </c>
      <c r="AG21" t="n">
        <v>1.269583333333333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3.2974</v>
      </c>
      <c r="E22" t="n">
        <v>30.33</v>
      </c>
      <c r="F22" t="n">
        <v>25.48</v>
      </c>
      <c r="G22" t="n">
        <v>32.52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378.19</v>
      </c>
      <c r="Q22" t="n">
        <v>1397.27</v>
      </c>
      <c r="R22" t="n">
        <v>115.27</v>
      </c>
      <c r="S22" t="n">
        <v>66.97</v>
      </c>
      <c r="T22" t="n">
        <v>21399.52</v>
      </c>
      <c r="U22" t="n">
        <v>0.58</v>
      </c>
      <c r="V22" t="n">
        <v>0.83</v>
      </c>
      <c r="W22" t="n">
        <v>5.37</v>
      </c>
      <c r="X22" t="n">
        <v>1.31</v>
      </c>
      <c r="Y22" t="n">
        <v>1</v>
      </c>
      <c r="Z22" t="n">
        <v>10</v>
      </c>
      <c r="AA22" t="n">
        <v>475.7658916045495</v>
      </c>
      <c r="AB22" t="n">
        <v>676.9808098239657</v>
      </c>
      <c r="AC22" t="n">
        <v>613.5651108149042</v>
      </c>
      <c r="AD22" t="n">
        <v>475765.8916045495</v>
      </c>
      <c r="AE22" t="n">
        <v>676980.8098239658</v>
      </c>
      <c r="AF22" t="n">
        <v>4.154442552629538e-06</v>
      </c>
      <c r="AG22" t="n">
        <v>1.26375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3.3116</v>
      </c>
      <c r="E23" t="n">
        <v>30.2</v>
      </c>
      <c r="F23" t="n">
        <v>25.44</v>
      </c>
      <c r="G23" t="n">
        <v>33.92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377.02</v>
      </c>
      <c r="Q23" t="n">
        <v>1397.27</v>
      </c>
      <c r="R23" t="n">
        <v>113.69</v>
      </c>
      <c r="S23" t="n">
        <v>66.97</v>
      </c>
      <c r="T23" t="n">
        <v>20623.05</v>
      </c>
      <c r="U23" t="n">
        <v>0.59</v>
      </c>
      <c r="V23" t="n">
        <v>0.83</v>
      </c>
      <c r="W23" t="n">
        <v>5.37</v>
      </c>
      <c r="X23" t="n">
        <v>1.27</v>
      </c>
      <c r="Y23" t="n">
        <v>1</v>
      </c>
      <c r="Z23" t="n">
        <v>10</v>
      </c>
      <c r="AA23" t="n">
        <v>472.545305984421</v>
      </c>
      <c r="AB23" t="n">
        <v>672.3981470066105</v>
      </c>
      <c r="AC23" t="n">
        <v>609.4117256988785</v>
      </c>
      <c r="AD23" t="n">
        <v>472545.305984421</v>
      </c>
      <c r="AE23" t="n">
        <v>672398.1470066105</v>
      </c>
      <c r="AF23" t="n">
        <v>4.17233334059804e-06</v>
      </c>
      <c r="AG23" t="n">
        <v>1.258333333333333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3.3286</v>
      </c>
      <c r="E24" t="n">
        <v>30.04</v>
      </c>
      <c r="F24" t="n">
        <v>25.37</v>
      </c>
      <c r="G24" t="n">
        <v>35.41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375.31</v>
      </c>
      <c r="Q24" t="n">
        <v>1397.24</v>
      </c>
      <c r="R24" t="n">
        <v>111.81</v>
      </c>
      <c r="S24" t="n">
        <v>66.97</v>
      </c>
      <c r="T24" t="n">
        <v>19689.31</v>
      </c>
      <c r="U24" t="n">
        <v>0.6</v>
      </c>
      <c r="V24" t="n">
        <v>0.83</v>
      </c>
      <c r="W24" t="n">
        <v>5.37</v>
      </c>
      <c r="X24" t="n">
        <v>1.21</v>
      </c>
      <c r="Y24" t="n">
        <v>1</v>
      </c>
      <c r="Z24" t="n">
        <v>10</v>
      </c>
      <c r="AA24" t="n">
        <v>468.3417910554111</v>
      </c>
      <c r="AB24" t="n">
        <v>666.4168461379189</v>
      </c>
      <c r="AC24" t="n">
        <v>603.9907189627046</v>
      </c>
      <c r="AD24" t="n">
        <v>468341.7910554112</v>
      </c>
      <c r="AE24" t="n">
        <v>666416.8461379189</v>
      </c>
      <c r="AF24" t="n">
        <v>4.193751889574416e-06</v>
      </c>
      <c r="AG24" t="n">
        <v>1.251666666666667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3.3468</v>
      </c>
      <c r="E25" t="n">
        <v>29.88</v>
      </c>
      <c r="F25" t="n">
        <v>25.3</v>
      </c>
      <c r="G25" t="n">
        <v>37.03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372.78</v>
      </c>
      <c r="Q25" t="n">
        <v>1397.23</v>
      </c>
      <c r="R25" t="n">
        <v>109.4</v>
      </c>
      <c r="S25" t="n">
        <v>66.97</v>
      </c>
      <c r="T25" t="n">
        <v>18496.23</v>
      </c>
      <c r="U25" t="n">
        <v>0.61</v>
      </c>
      <c r="V25" t="n">
        <v>0.83</v>
      </c>
      <c r="W25" t="n">
        <v>5.36</v>
      </c>
      <c r="X25" t="n">
        <v>1.14</v>
      </c>
      <c r="Y25" t="n">
        <v>1</v>
      </c>
      <c r="Z25" t="n">
        <v>10</v>
      </c>
      <c r="AA25" t="n">
        <v>463.3644952331665</v>
      </c>
      <c r="AB25" t="n">
        <v>659.3345104431245</v>
      </c>
      <c r="AC25" t="n">
        <v>597.5718160597778</v>
      </c>
      <c r="AD25" t="n">
        <v>463364.4952331665</v>
      </c>
      <c r="AE25" t="n">
        <v>659334.5104431245</v>
      </c>
      <c r="AF25" t="n">
        <v>4.216682336125596e-06</v>
      </c>
      <c r="AG25" t="n">
        <v>1.245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3.3612</v>
      </c>
      <c r="E26" t="n">
        <v>29.75</v>
      </c>
      <c r="F26" t="n">
        <v>25.27</v>
      </c>
      <c r="G26" t="n">
        <v>38.87</v>
      </c>
      <c r="H26" t="n">
        <v>0.51</v>
      </c>
      <c r="I26" t="n">
        <v>39</v>
      </c>
      <c r="J26" t="n">
        <v>243.08</v>
      </c>
      <c r="K26" t="n">
        <v>57.72</v>
      </c>
      <c r="L26" t="n">
        <v>7</v>
      </c>
      <c r="M26" t="n">
        <v>37</v>
      </c>
      <c r="N26" t="n">
        <v>58.36</v>
      </c>
      <c r="O26" t="n">
        <v>30214.44</v>
      </c>
      <c r="P26" t="n">
        <v>371.02</v>
      </c>
      <c r="Q26" t="n">
        <v>1397.22</v>
      </c>
      <c r="R26" t="n">
        <v>108.24</v>
      </c>
      <c r="S26" t="n">
        <v>66.97</v>
      </c>
      <c r="T26" t="n">
        <v>17928.08</v>
      </c>
      <c r="U26" t="n">
        <v>0.62</v>
      </c>
      <c r="V26" t="n">
        <v>0.83</v>
      </c>
      <c r="W26" t="n">
        <v>5.36</v>
      </c>
      <c r="X26" t="n">
        <v>1.1</v>
      </c>
      <c r="Y26" t="n">
        <v>1</v>
      </c>
      <c r="Z26" t="n">
        <v>10</v>
      </c>
      <c r="AA26" t="n">
        <v>459.8063042998901</v>
      </c>
      <c r="AB26" t="n">
        <v>654.2714594299595</v>
      </c>
      <c r="AC26" t="n">
        <v>592.9830427727447</v>
      </c>
      <c r="AD26" t="n">
        <v>459806.3042998901</v>
      </c>
      <c r="AE26" t="n">
        <v>654271.4594299594</v>
      </c>
      <c r="AF26" t="n">
        <v>4.234825107023232e-06</v>
      </c>
      <c r="AG26" t="n">
        <v>1.239583333333333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3.372</v>
      </c>
      <c r="E27" t="n">
        <v>29.66</v>
      </c>
      <c r="F27" t="n">
        <v>25.22</v>
      </c>
      <c r="G27" t="n">
        <v>39.81</v>
      </c>
      <c r="H27" t="n">
        <v>0.53</v>
      </c>
      <c r="I27" t="n">
        <v>38</v>
      </c>
      <c r="J27" t="n">
        <v>243.52</v>
      </c>
      <c r="K27" t="n">
        <v>57.72</v>
      </c>
      <c r="L27" t="n">
        <v>7.25</v>
      </c>
      <c r="M27" t="n">
        <v>36</v>
      </c>
      <c r="N27" t="n">
        <v>58.55</v>
      </c>
      <c r="O27" t="n">
        <v>30268.74</v>
      </c>
      <c r="P27" t="n">
        <v>368.78</v>
      </c>
      <c r="Q27" t="n">
        <v>1397.29</v>
      </c>
      <c r="R27" t="n">
        <v>106.83</v>
      </c>
      <c r="S27" t="n">
        <v>66.97</v>
      </c>
      <c r="T27" t="n">
        <v>17224.4</v>
      </c>
      <c r="U27" t="n">
        <v>0.63</v>
      </c>
      <c r="V27" t="n">
        <v>0.83</v>
      </c>
      <c r="W27" t="n">
        <v>5.35</v>
      </c>
      <c r="X27" t="n">
        <v>1.05</v>
      </c>
      <c r="Y27" t="n">
        <v>1</v>
      </c>
      <c r="Z27" t="n">
        <v>10</v>
      </c>
      <c r="AA27" t="n">
        <v>456.2680836788393</v>
      </c>
      <c r="AB27" t="n">
        <v>649.2368247416749</v>
      </c>
      <c r="AC27" t="n">
        <v>588.420023931438</v>
      </c>
      <c r="AD27" t="n">
        <v>456268.0836788393</v>
      </c>
      <c r="AE27" t="n">
        <v>649236.8247416749</v>
      </c>
      <c r="AF27" t="n">
        <v>4.248432185196458e-06</v>
      </c>
      <c r="AG27" t="n">
        <v>1.235833333333333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3.3783</v>
      </c>
      <c r="E28" t="n">
        <v>29.6</v>
      </c>
      <c r="F28" t="n">
        <v>25.21</v>
      </c>
      <c r="G28" t="n">
        <v>40.87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368.35</v>
      </c>
      <c r="Q28" t="n">
        <v>1397.24</v>
      </c>
      <c r="R28" t="n">
        <v>106.56</v>
      </c>
      <c r="S28" t="n">
        <v>66.97</v>
      </c>
      <c r="T28" t="n">
        <v>17095.4</v>
      </c>
      <c r="U28" t="n">
        <v>0.63</v>
      </c>
      <c r="V28" t="n">
        <v>0.84</v>
      </c>
      <c r="W28" t="n">
        <v>5.35</v>
      </c>
      <c r="X28" t="n">
        <v>1.04</v>
      </c>
      <c r="Y28" t="n">
        <v>1</v>
      </c>
      <c r="Z28" t="n">
        <v>10</v>
      </c>
      <c r="AA28" t="n">
        <v>455.0182317179815</v>
      </c>
      <c r="AB28" t="n">
        <v>647.4583748621177</v>
      </c>
      <c r="AC28" t="n">
        <v>586.8081690877049</v>
      </c>
      <c r="AD28" t="n">
        <v>455018.2317179815</v>
      </c>
      <c r="AE28" t="n">
        <v>647458.3748621177</v>
      </c>
      <c r="AF28" t="n">
        <v>4.256369647464174e-06</v>
      </c>
      <c r="AG28" t="n">
        <v>1.233333333333333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3.3965</v>
      </c>
      <c r="E29" t="n">
        <v>29.44</v>
      </c>
      <c r="F29" t="n">
        <v>25.14</v>
      </c>
      <c r="G29" t="n">
        <v>43.1</v>
      </c>
      <c r="H29" t="n">
        <v>0.5600000000000001</v>
      </c>
      <c r="I29" t="n">
        <v>35</v>
      </c>
      <c r="J29" t="n">
        <v>244.41</v>
      </c>
      <c r="K29" t="n">
        <v>57.72</v>
      </c>
      <c r="L29" t="n">
        <v>7.75</v>
      </c>
      <c r="M29" t="n">
        <v>33</v>
      </c>
      <c r="N29" t="n">
        <v>58.93</v>
      </c>
      <c r="O29" t="n">
        <v>30377.55</v>
      </c>
      <c r="P29" t="n">
        <v>365.69</v>
      </c>
      <c r="Q29" t="n">
        <v>1397.28</v>
      </c>
      <c r="R29" t="n">
        <v>104.32</v>
      </c>
      <c r="S29" t="n">
        <v>66.97</v>
      </c>
      <c r="T29" t="n">
        <v>15985.56</v>
      </c>
      <c r="U29" t="n">
        <v>0.64</v>
      </c>
      <c r="V29" t="n">
        <v>0.84</v>
      </c>
      <c r="W29" t="n">
        <v>5.35</v>
      </c>
      <c r="X29" t="n">
        <v>0.97</v>
      </c>
      <c r="Y29" t="n">
        <v>1</v>
      </c>
      <c r="Z29" t="n">
        <v>10</v>
      </c>
      <c r="AA29" t="n">
        <v>450.0809071741705</v>
      </c>
      <c r="AB29" t="n">
        <v>640.4329154353126</v>
      </c>
      <c r="AC29" t="n">
        <v>580.4408146086763</v>
      </c>
      <c r="AD29" t="n">
        <v>450080.9071741705</v>
      </c>
      <c r="AE29" t="n">
        <v>640432.9154353125</v>
      </c>
      <c r="AF29" t="n">
        <v>4.279300094015354e-06</v>
      </c>
      <c r="AG29" t="n">
        <v>1.226666666666667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3.4065</v>
      </c>
      <c r="E30" t="n">
        <v>29.36</v>
      </c>
      <c r="F30" t="n">
        <v>25.1</v>
      </c>
      <c r="G30" t="n">
        <v>44.29</v>
      </c>
      <c r="H30" t="n">
        <v>0.58</v>
      </c>
      <c r="I30" t="n">
        <v>34</v>
      </c>
      <c r="J30" t="n">
        <v>244.85</v>
      </c>
      <c r="K30" t="n">
        <v>57.72</v>
      </c>
      <c r="L30" t="n">
        <v>8</v>
      </c>
      <c r="M30" t="n">
        <v>32</v>
      </c>
      <c r="N30" t="n">
        <v>59.12</v>
      </c>
      <c r="O30" t="n">
        <v>30432.06</v>
      </c>
      <c r="P30" t="n">
        <v>364.46</v>
      </c>
      <c r="Q30" t="n">
        <v>1397.22</v>
      </c>
      <c r="R30" t="n">
        <v>102.81</v>
      </c>
      <c r="S30" t="n">
        <v>66.97</v>
      </c>
      <c r="T30" t="n">
        <v>15238.2</v>
      </c>
      <c r="U30" t="n">
        <v>0.65</v>
      </c>
      <c r="V30" t="n">
        <v>0.84</v>
      </c>
      <c r="W30" t="n">
        <v>5.35</v>
      </c>
      <c r="X30" t="n">
        <v>0.93</v>
      </c>
      <c r="Y30" t="n">
        <v>1</v>
      </c>
      <c r="Z30" t="n">
        <v>10</v>
      </c>
      <c r="AA30" t="n">
        <v>447.5661242617642</v>
      </c>
      <c r="AB30" t="n">
        <v>636.8545593517562</v>
      </c>
      <c r="AC30" t="n">
        <v>577.1976585027982</v>
      </c>
      <c r="AD30" t="n">
        <v>447566.1242617642</v>
      </c>
      <c r="AE30" t="n">
        <v>636854.5593517561</v>
      </c>
      <c r="AF30" t="n">
        <v>4.291899240472046e-06</v>
      </c>
      <c r="AG30" t="n">
        <v>1.223333333333333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3.4155</v>
      </c>
      <c r="E31" t="n">
        <v>29.28</v>
      </c>
      <c r="F31" t="n">
        <v>25.07</v>
      </c>
      <c r="G31" t="n">
        <v>45.58</v>
      </c>
      <c r="H31" t="n">
        <v>0.6</v>
      </c>
      <c r="I31" t="n">
        <v>33</v>
      </c>
      <c r="J31" t="n">
        <v>245.29</v>
      </c>
      <c r="K31" t="n">
        <v>57.72</v>
      </c>
      <c r="L31" t="n">
        <v>8.25</v>
      </c>
      <c r="M31" t="n">
        <v>31</v>
      </c>
      <c r="N31" t="n">
        <v>59.32</v>
      </c>
      <c r="O31" t="n">
        <v>30486.64</v>
      </c>
      <c r="P31" t="n">
        <v>363.22</v>
      </c>
      <c r="Q31" t="n">
        <v>1397.35</v>
      </c>
      <c r="R31" t="n">
        <v>101.6</v>
      </c>
      <c r="S31" t="n">
        <v>66.97</v>
      </c>
      <c r="T31" t="n">
        <v>14638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445.2430432966319</v>
      </c>
      <c r="AB31" t="n">
        <v>633.5489814177067</v>
      </c>
      <c r="AC31" t="n">
        <v>574.2017282460155</v>
      </c>
      <c r="AD31" t="n">
        <v>445243.0432966319</v>
      </c>
      <c r="AE31" t="n">
        <v>633548.9814177067</v>
      </c>
      <c r="AF31" t="n">
        <v>4.303238472283069e-06</v>
      </c>
      <c r="AG31" t="n">
        <v>1.22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3.4223</v>
      </c>
      <c r="E32" t="n">
        <v>29.22</v>
      </c>
      <c r="F32" t="n">
        <v>25.05</v>
      </c>
      <c r="G32" t="n">
        <v>46.98</v>
      </c>
      <c r="H32" t="n">
        <v>0.62</v>
      </c>
      <c r="I32" t="n">
        <v>32</v>
      </c>
      <c r="J32" t="n">
        <v>245.73</v>
      </c>
      <c r="K32" t="n">
        <v>57.72</v>
      </c>
      <c r="L32" t="n">
        <v>8.5</v>
      </c>
      <c r="M32" t="n">
        <v>30</v>
      </c>
      <c r="N32" t="n">
        <v>59.51</v>
      </c>
      <c r="O32" t="n">
        <v>30541.29</v>
      </c>
      <c r="P32" t="n">
        <v>361.37</v>
      </c>
      <c r="Q32" t="n">
        <v>1397.32</v>
      </c>
      <c r="R32" t="n">
        <v>101.44</v>
      </c>
      <c r="S32" t="n">
        <v>66.97</v>
      </c>
      <c r="T32" t="n">
        <v>14561.88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442.7989667230698</v>
      </c>
      <c r="AB32" t="n">
        <v>630.0712353933729</v>
      </c>
      <c r="AC32" t="n">
        <v>571.0497576231528</v>
      </c>
      <c r="AD32" t="n">
        <v>442798.9667230698</v>
      </c>
      <c r="AE32" t="n">
        <v>630071.2353933729</v>
      </c>
      <c r="AF32" t="n">
        <v>4.311805891873618e-06</v>
      </c>
      <c r="AG32" t="n">
        <v>1.2175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3.4298</v>
      </c>
      <c r="E33" t="n">
        <v>29.16</v>
      </c>
      <c r="F33" t="n">
        <v>25.04</v>
      </c>
      <c r="G33" t="n">
        <v>48.46</v>
      </c>
      <c r="H33" t="n">
        <v>0.63</v>
      </c>
      <c r="I33" t="n">
        <v>31</v>
      </c>
      <c r="J33" t="n">
        <v>246.18</v>
      </c>
      <c r="K33" t="n">
        <v>57.72</v>
      </c>
      <c r="L33" t="n">
        <v>8.75</v>
      </c>
      <c r="M33" t="n">
        <v>29</v>
      </c>
      <c r="N33" t="n">
        <v>59.7</v>
      </c>
      <c r="O33" t="n">
        <v>30596.01</v>
      </c>
      <c r="P33" t="n">
        <v>361.27</v>
      </c>
      <c r="Q33" t="n">
        <v>1397.23</v>
      </c>
      <c r="R33" t="n">
        <v>100.65</v>
      </c>
      <c r="S33" t="n">
        <v>66.97</v>
      </c>
      <c r="T33" t="n">
        <v>14171.8</v>
      </c>
      <c r="U33" t="n">
        <v>0.67</v>
      </c>
      <c r="V33" t="n">
        <v>0.84</v>
      </c>
      <c r="W33" t="n">
        <v>5.35</v>
      </c>
      <c r="X33" t="n">
        <v>0.87</v>
      </c>
      <c r="Y33" t="n">
        <v>1</v>
      </c>
      <c r="Z33" t="n">
        <v>10</v>
      </c>
      <c r="AA33" t="n">
        <v>441.6988093427715</v>
      </c>
      <c r="AB33" t="n">
        <v>628.5057901872526</v>
      </c>
      <c r="AC33" t="n">
        <v>569.6309543905799</v>
      </c>
      <c r="AD33" t="n">
        <v>441698.8093427715</v>
      </c>
      <c r="AE33" t="n">
        <v>628505.7901872526</v>
      </c>
      <c r="AF33" t="n">
        <v>4.321255251716138e-06</v>
      </c>
      <c r="AG33" t="n">
        <v>1.215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3.4383</v>
      </c>
      <c r="E34" t="n">
        <v>29.08</v>
      </c>
      <c r="F34" t="n">
        <v>25.01</v>
      </c>
      <c r="G34" t="n">
        <v>50.02</v>
      </c>
      <c r="H34" t="n">
        <v>0.65</v>
      </c>
      <c r="I34" t="n">
        <v>30</v>
      </c>
      <c r="J34" t="n">
        <v>246.62</v>
      </c>
      <c r="K34" t="n">
        <v>57.72</v>
      </c>
      <c r="L34" t="n">
        <v>9</v>
      </c>
      <c r="M34" t="n">
        <v>28</v>
      </c>
      <c r="N34" t="n">
        <v>59.9</v>
      </c>
      <c r="O34" t="n">
        <v>30650.8</v>
      </c>
      <c r="P34" t="n">
        <v>358.99</v>
      </c>
      <c r="Q34" t="n">
        <v>1397.22</v>
      </c>
      <c r="R34" t="n">
        <v>99.91</v>
      </c>
      <c r="S34" t="n">
        <v>66.97</v>
      </c>
      <c r="T34" t="n">
        <v>13806.71</v>
      </c>
      <c r="U34" t="n">
        <v>0.67</v>
      </c>
      <c r="V34" t="n">
        <v>0.84</v>
      </c>
      <c r="W34" t="n">
        <v>5.35</v>
      </c>
      <c r="X34" t="n">
        <v>0.84</v>
      </c>
      <c r="Y34" t="n">
        <v>1</v>
      </c>
      <c r="Z34" t="n">
        <v>10</v>
      </c>
      <c r="AA34" t="n">
        <v>438.6603290069201</v>
      </c>
      <c r="AB34" t="n">
        <v>624.182250154862</v>
      </c>
      <c r="AC34" t="n">
        <v>565.7124189157312</v>
      </c>
      <c r="AD34" t="n">
        <v>438660.32900692</v>
      </c>
      <c r="AE34" t="n">
        <v>624182.2501548619</v>
      </c>
      <c r="AF34" t="n">
        <v>4.331964526204324e-06</v>
      </c>
      <c r="AG34" t="n">
        <v>1.211666666666667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3.4498</v>
      </c>
      <c r="E35" t="n">
        <v>28.99</v>
      </c>
      <c r="F35" t="n">
        <v>24.96</v>
      </c>
      <c r="G35" t="n">
        <v>51.64</v>
      </c>
      <c r="H35" t="n">
        <v>0.67</v>
      </c>
      <c r="I35" t="n">
        <v>29</v>
      </c>
      <c r="J35" t="n">
        <v>247.07</v>
      </c>
      <c r="K35" t="n">
        <v>57.72</v>
      </c>
      <c r="L35" t="n">
        <v>9.25</v>
      </c>
      <c r="M35" t="n">
        <v>27</v>
      </c>
      <c r="N35" t="n">
        <v>60.09</v>
      </c>
      <c r="O35" t="n">
        <v>30705.66</v>
      </c>
      <c r="P35" t="n">
        <v>357.38</v>
      </c>
      <c r="Q35" t="n">
        <v>1397.28</v>
      </c>
      <c r="R35" t="n">
        <v>98.58</v>
      </c>
      <c r="S35" t="n">
        <v>66.97</v>
      </c>
      <c r="T35" t="n">
        <v>13148.51</v>
      </c>
      <c r="U35" t="n">
        <v>0.68</v>
      </c>
      <c r="V35" t="n">
        <v>0.84</v>
      </c>
      <c r="W35" t="n">
        <v>5.33</v>
      </c>
      <c r="X35" t="n">
        <v>0.79</v>
      </c>
      <c r="Y35" t="n">
        <v>1</v>
      </c>
      <c r="Z35" t="n">
        <v>10</v>
      </c>
      <c r="AA35" t="n">
        <v>435.6679068551193</v>
      </c>
      <c r="AB35" t="n">
        <v>619.9242476216656</v>
      </c>
      <c r="AC35" t="n">
        <v>561.8532817611483</v>
      </c>
      <c r="AD35" t="n">
        <v>435667.9068551193</v>
      </c>
      <c r="AE35" t="n">
        <v>619924.2476216656</v>
      </c>
      <c r="AF35" t="n">
        <v>4.346453544629521e-06</v>
      </c>
      <c r="AG35" t="n">
        <v>1.207916666666667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3.4562</v>
      </c>
      <c r="E36" t="n">
        <v>28.93</v>
      </c>
      <c r="F36" t="n">
        <v>24.95</v>
      </c>
      <c r="G36" t="n">
        <v>53.46</v>
      </c>
      <c r="H36" t="n">
        <v>0.68</v>
      </c>
      <c r="I36" t="n">
        <v>28</v>
      </c>
      <c r="J36" t="n">
        <v>247.51</v>
      </c>
      <c r="K36" t="n">
        <v>57.72</v>
      </c>
      <c r="L36" t="n">
        <v>9.5</v>
      </c>
      <c r="M36" t="n">
        <v>26</v>
      </c>
      <c r="N36" t="n">
        <v>60.29</v>
      </c>
      <c r="O36" t="n">
        <v>30760.6</v>
      </c>
      <c r="P36" t="n">
        <v>356.2</v>
      </c>
      <c r="Q36" t="n">
        <v>1397.2</v>
      </c>
      <c r="R36" t="n">
        <v>98.31</v>
      </c>
      <c r="S36" t="n">
        <v>66.97</v>
      </c>
      <c r="T36" t="n">
        <v>13014.72</v>
      </c>
      <c r="U36" t="n">
        <v>0.68</v>
      </c>
      <c r="V36" t="n">
        <v>0.84</v>
      </c>
      <c r="W36" t="n">
        <v>5.34</v>
      </c>
      <c r="X36" t="n">
        <v>0.78</v>
      </c>
      <c r="Y36" t="n">
        <v>1</v>
      </c>
      <c r="Z36" t="n">
        <v>10</v>
      </c>
      <c r="AA36" t="n">
        <v>433.8908378221858</v>
      </c>
      <c r="AB36" t="n">
        <v>617.3956055851995</v>
      </c>
      <c r="AC36" t="n">
        <v>559.5615084807221</v>
      </c>
      <c r="AD36" t="n">
        <v>433890.8378221858</v>
      </c>
      <c r="AE36" t="n">
        <v>617395.6055851995</v>
      </c>
      <c r="AF36" t="n">
        <v>4.354516998361803e-06</v>
      </c>
      <c r="AG36" t="n">
        <v>1.205416666666667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3.4679</v>
      </c>
      <c r="E37" t="n">
        <v>28.84</v>
      </c>
      <c r="F37" t="n">
        <v>24.9</v>
      </c>
      <c r="G37" t="n">
        <v>55.33</v>
      </c>
      <c r="H37" t="n">
        <v>0.7</v>
      </c>
      <c r="I37" t="n">
        <v>27</v>
      </c>
      <c r="J37" t="n">
        <v>247.96</v>
      </c>
      <c r="K37" t="n">
        <v>57.72</v>
      </c>
      <c r="L37" t="n">
        <v>9.75</v>
      </c>
      <c r="M37" t="n">
        <v>25</v>
      </c>
      <c r="N37" t="n">
        <v>60.48</v>
      </c>
      <c r="O37" t="n">
        <v>30815.6</v>
      </c>
      <c r="P37" t="n">
        <v>354.04</v>
      </c>
      <c r="Q37" t="n">
        <v>1397.36</v>
      </c>
      <c r="R37" t="n">
        <v>96.33</v>
      </c>
      <c r="S37" t="n">
        <v>66.97</v>
      </c>
      <c r="T37" t="n">
        <v>12031.22</v>
      </c>
      <c r="U37" t="n">
        <v>0.7</v>
      </c>
      <c r="V37" t="n">
        <v>0.85</v>
      </c>
      <c r="W37" t="n">
        <v>5.34</v>
      </c>
      <c r="X37" t="n">
        <v>0.73</v>
      </c>
      <c r="Y37" t="n">
        <v>1</v>
      </c>
      <c r="Z37" t="n">
        <v>10</v>
      </c>
      <c r="AA37" t="n">
        <v>430.4815793258177</v>
      </c>
      <c r="AB37" t="n">
        <v>612.5444747696088</v>
      </c>
      <c r="AC37" t="n">
        <v>555.1648039164965</v>
      </c>
      <c r="AD37" t="n">
        <v>430481.5793258177</v>
      </c>
      <c r="AE37" t="n">
        <v>612544.4747696088</v>
      </c>
      <c r="AF37" t="n">
        <v>4.369257999716133e-06</v>
      </c>
      <c r="AG37" t="n">
        <v>1.201666666666667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3.4655</v>
      </c>
      <c r="E38" t="n">
        <v>28.86</v>
      </c>
      <c r="F38" t="n">
        <v>24.92</v>
      </c>
      <c r="G38" t="n">
        <v>55.37</v>
      </c>
      <c r="H38" t="n">
        <v>0.72</v>
      </c>
      <c r="I38" t="n">
        <v>27</v>
      </c>
      <c r="J38" t="n">
        <v>248.4</v>
      </c>
      <c r="K38" t="n">
        <v>57.72</v>
      </c>
      <c r="L38" t="n">
        <v>10</v>
      </c>
      <c r="M38" t="n">
        <v>25</v>
      </c>
      <c r="N38" t="n">
        <v>60.68</v>
      </c>
      <c r="O38" t="n">
        <v>30870.67</v>
      </c>
      <c r="P38" t="n">
        <v>353.38</v>
      </c>
      <c r="Q38" t="n">
        <v>1397.24</v>
      </c>
      <c r="R38" t="n">
        <v>96.97</v>
      </c>
      <c r="S38" t="n">
        <v>66.97</v>
      </c>
      <c r="T38" t="n">
        <v>12351.32</v>
      </c>
      <c r="U38" t="n">
        <v>0.6899999999999999</v>
      </c>
      <c r="V38" t="n">
        <v>0.84</v>
      </c>
      <c r="W38" t="n">
        <v>5.34</v>
      </c>
      <c r="X38" t="n">
        <v>0.75</v>
      </c>
      <c r="Y38" t="n">
        <v>1</v>
      </c>
      <c r="Z38" t="n">
        <v>10</v>
      </c>
      <c r="AA38" t="n">
        <v>430.3859402808417</v>
      </c>
      <c r="AB38" t="n">
        <v>612.4083872541709</v>
      </c>
      <c r="AC38" t="n">
        <v>555.0414643029084</v>
      </c>
      <c r="AD38" t="n">
        <v>430385.9402808417</v>
      </c>
      <c r="AE38" t="n">
        <v>612408.3872541708</v>
      </c>
      <c r="AF38" t="n">
        <v>4.366234204566527e-06</v>
      </c>
      <c r="AG38" t="n">
        <v>1.2025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3.4763</v>
      </c>
      <c r="E39" t="n">
        <v>28.77</v>
      </c>
      <c r="F39" t="n">
        <v>24.87</v>
      </c>
      <c r="G39" t="n">
        <v>57.4</v>
      </c>
      <c r="H39" t="n">
        <v>0.73</v>
      </c>
      <c r="I39" t="n">
        <v>26</v>
      </c>
      <c r="J39" t="n">
        <v>248.85</v>
      </c>
      <c r="K39" t="n">
        <v>57.72</v>
      </c>
      <c r="L39" t="n">
        <v>10.25</v>
      </c>
      <c r="M39" t="n">
        <v>24</v>
      </c>
      <c r="N39" t="n">
        <v>60.88</v>
      </c>
      <c r="O39" t="n">
        <v>30925.82</v>
      </c>
      <c r="P39" t="n">
        <v>350.89</v>
      </c>
      <c r="Q39" t="n">
        <v>1397.18</v>
      </c>
      <c r="R39" t="n">
        <v>95.68000000000001</v>
      </c>
      <c r="S39" t="n">
        <v>66.97</v>
      </c>
      <c r="T39" t="n">
        <v>11711.48</v>
      </c>
      <c r="U39" t="n">
        <v>0.7</v>
      </c>
      <c r="V39" t="n">
        <v>0.85</v>
      </c>
      <c r="W39" t="n">
        <v>5.33</v>
      </c>
      <c r="X39" t="n">
        <v>0.71</v>
      </c>
      <c r="Y39" t="n">
        <v>1</v>
      </c>
      <c r="Z39" t="n">
        <v>10</v>
      </c>
      <c r="AA39" t="n">
        <v>426.8508392288776</v>
      </c>
      <c r="AB39" t="n">
        <v>607.3781914894087</v>
      </c>
      <c r="AC39" t="n">
        <v>550.4824685720986</v>
      </c>
      <c r="AD39" t="n">
        <v>426850.8392288776</v>
      </c>
      <c r="AE39" t="n">
        <v>607378.1914894086</v>
      </c>
      <c r="AF39" t="n">
        <v>4.379841282739754e-06</v>
      </c>
      <c r="AG39" t="n">
        <v>1.19875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3.4843</v>
      </c>
      <c r="E40" t="n">
        <v>28.7</v>
      </c>
      <c r="F40" t="n">
        <v>24.85</v>
      </c>
      <c r="G40" t="n">
        <v>59.65</v>
      </c>
      <c r="H40" t="n">
        <v>0.75</v>
      </c>
      <c r="I40" t="n">
        <v>25</v>
      </c>
      <c r="J40" t="n">
        <v>249.3</v>
      </c>
      <c r="K40" t="n">
        <v>57.72</v>
      </c>
      <c r="L40" t="n">
        <v>10.5</v>
      </c>
      <c r="M40" t="n">
        <v>23</v>
      </c>
      <c r="N40" t="n">
        <v>61.07</v>
      </c>
      <c r="O40" t="n">
        <v>30981.04</v>
      </c>
      <c r="P40" t="n">
        <v>350.58</v>
      </c>
      <c r="Q40" t="n">
        <v>1397.23</v>
      </c>
      <c r="R40" t="n">
        <v>94.95999999999999</v>
      </c>
      <c r="S40" t="n">
        <v>66.97</v>
      </c>
      <c r="T40" t="n">
        <v>11355.59</v>
      </c>
      <c r="U40" t="n">
        <v>0.71</v>
      </c>
      <c r="V40" t="n">
        <v>0.85</v>
      </c>
      <c r="W40" t="n">
        <v>5.34</v>
      </c>
      <c r="X40" t="n">
        <v>0.6899999999999999</v>
      </c>
      <c r="Y40" t="n">
        <v>1</v>
      </c>
      <c r="Z40" t="n">
        <v>10</v>
      </c>
      <c r="AA40" t="n">
        <v>425.519223445316</v>
      </c>
      <c r="AB40" t="n">
        <v>605.4833975425595</v>
      </c>
      <c r="AC40" t="n">
        <v>548.7651681093683</v>
      </c>
      <c r="AD40" t="n">
        <v>425519.223445316</v>
      </c>
      <c r="AE40" t="n">
        <v>605483.3975425595</v>
      </c>
      <c r="AF40" t="n">
        <v>4.389920599905107e-06</v>
      </c>
      <c r="AG40" t="n">
        <v>1.195833333333333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3.483</v>
      </c>
      <c r="E41" t="n">
        <v>28.71</v>
      </c>
      <c r="F41" t="n">
        <v>24.86</v>
      </c>
      <c r="G41" t="n">
        <v>59.67</v>
      </c>
      <c r="H41" t="n">
        <v>0.77</v>
      </c>
      <c r="I41" t="n">
        <v>25</v>
      </c>
      <c r="J41" t="n">
        <v>249.75</v>
      </c>
      <c r="K41" t="n">
        <v>57.72</v>
      </c>
      <c r="L41" t="n">
        <v>10.75</v>
      </c>
      <c r="M41" t="n">
        <v>23</v>
      </c>
      <c r="N41" t="n">
        <v>61.27</v>
      </c>
      <c r="O41" t="n">
        <v>31036.33</v>
      </c>
      <c r="P41" t="n">
        <v>349.34</v>
      </c>
      <c r="Q41" t="n">
        <v>1397.2</v>
      </c>
      <c r="R41" t="n">
        <v>95.31999999999999</v>
      </c>
      <c r="S41" t="n">
        <v>66.97</v>
      </c>
      <c r="T41" t="n">
        <v>11535.1</v>
      </c>
      <c r="U41" t="n">
        <v>0.7</v>
      </c>
      <c r="V41" t="n">
        <v>0.85</v>
      </c>
      <c r="W41" t="n">
        <v>5.33</v>
      </c>
      <c r="X41" t="n">
        <v>0.7</v>
      </c>
      <c r="Y41" t="n">
        <v>1</v>
      </c>
      <c r="Z41" t="n">
        <v>10</v>
      </c>
      <c r="AA41" t="n">
        <v>424.7839361798655</v>
      </c>
      <c r="AB41" t="n">
        <v>604.437136393533</v>
      </c>
      <c r="AC41" t="n">
        <v>547.8169147341938</v>
      </c>
      <c r="AD41" t="n">
        <v>424783.9361798655</v>
      </c>
      <c r="AE41" t="n">
        <v>604437.136393533</v>
      </c>
      <c r="AF41" t="n">
        <v>4.388282710865736e-06</v>
      </c>
      <c r="AG41" t="n">
        <v>1.19625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3.4937</v>
      </c>
      <c r="E42" t="n">
        <v>28.62</v>
      </c>
      <c r="F42" t="n">
        <v>24.82</v>
      </c>
      <c r="G42" t="n">
        <v>62.05</v>
      </c>
      <c r="H42" t="n">
        <v>0.78</v>
      </c>
      <c r="I42" t="n">
        <v>24</v>
      </c>
      <c r="J42" t="n">
        <v>250.2</v>
      </c>
      <c r="K42" t="n">
        <v>57.72</v>
      </c>
      <c r="L42" t="n">
        <v>11</v>
      </c>
      <c r="M42" t="n">
        <v>22</v>
      </c>
      <c r="N42" t="n">
        <v>61.47</v>
      </c>
      <c r="O42" t="n">
        <v>31091.69</v>
      </c>
      <c r="P42" t="n">
        <v>347.63</v>
      </c>
      <c r="Q42" t="n">
        <v>1397.32</v>
      </c>
      <c r="R42" t="n">
        <v>93.84</v>
      </c>
      <c r="S42" t="n">
        <v>66.97</v>
      </c>
      <c r="T42" t="n">
        <v>10802.71</v>
      </c>
      <c r="U42" t="n">
        <v>0.71</v>
      </c>
      <c r="V42" t="n">
        <v>0.85</v>
      </c>
      <c r="W42" t="n">
        <v>5.33</v>
      </c>
      <c r="X42" t="n">
        <v>0.65</v>
      </c>
      <c r="Y42" t="n">
        <v>1</v>
      </c>
      <c r="Z42" t="n">
        <v>10</v>
      </c>
      <c r="AA42" t="n">
        <v>421.9489177120655</v>
      </c>
      <c r="AB42" t="n">
        <v>600.4031080361749</v>
      </c>
      <c r="AC42" t="n">
        <v>544.1607711327864</v>
      </c>
      <c r="AD42" t="n">
        <v>421948.9177120655</v>
      </c>
      <c r="AE42" t="n">
        <v>600403.1080361749</v>
      </c>
      <c r="AF42" t="n">
        <v>4.401763797574397e-06</v>
      </c>
      <c r="AG42" t="n">
        <v>1.1925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3.5031</v>
      </c>
      <c r="E43" t="n">
        <v>28.55</v>
      </c>
      <c r="F43" t="n">
        <v>24.79</v>
      </c>
      <c r="G43" t="n">
        <v>64.67</v>
      </c>
      <c r="H43" t="n">
        <v>0.8</v>
      </c>
      <c r="I43" t="n">
        <v>23</v>
      </c>
      <c r="J43" t="n">
        <v>250.65</v>
      </c>
      <c r="K43" t="n">
        <v>57.72</v>
      </c>
      <c r="L43" t="n">
        <v>11.25</v>
      </c>
      <c r="M43" t="n">
        <v>21</v>
      </c>
      <c r="N43" t="n">
        <v>61.67</v>
      </c>
      <c r="O43" t="n">
        <v>31147.12</v>
      </c>
      <c r="P43" t="n">
        <v>345.65</v>
      </c>
      <c r="Q43" t="n">
        <v>1397.2</v>
      </c>
      <c r="R43" t="n">
        <v>93.03</v>
      </c>
      <c r="S43" t="n">
        <v>66.97</v>
      </c>
      <c r="T43" t="n">
        <v>10401.62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419.1414973625123</v>
      </c>
      <c r="AB43" t="n">
        <v>596.4083498256895</v>
      </c>
      <c r="AC43" t="n">
        <v>540.5402190749917</v>
      </c>
      <c r="AD43" t="n">
        <v>419141.4973625123</v>
      </c>
      <c r="AE43" t="n">
        <v>596408.3498256895</v>
      </c>
      <c r="AF43" t="n">
        <v>4.413606995243688e-06</v>
      </c>
      <c r="AG43" t="n">
        <v>1.189583333333333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3.5025</v>
      </c>
      <c r="E44" t="n">
        <v>28.55</v>
      </c>
      <c r="F44" t="n">
        <v>24.79</v>
      </c>
      <c r="G44" t="n">
        <v>64.68000000000001</v>
      </c>
      <c r="H44" t="n">
        <v>0.8100000000000001</v>
      </c>
      <c r="I44" t="n">
        <v>23</v>
      </c>
      <c r="J44" t="n">
        <v>251.1</v>
      </c>
      <c r="K44" t="n">
        <v>57.72</v>
      </c>
      <c r="L44" t="n">
        <v>11.5</v>
      </c>
      <c r="M44" t="n">
        <v>21</v>
      </c>
      <c r="N44" t="n">
        <v>61.87</v>
      </c>
      <c r="O44" t="n">
        <v>31202.63</v>
      </c>
      <c r="P44" t="n">
        <v>345.45</v>
      </c>
      <c r="Q44" t="n">
        <v>1397.2</v>
      </c>
      <c r="R44" t="n">
        <v>93.01000000000001</v>
      </c>
      <c r="S44" t="n">
        <v>66.97</v>
      </c>
      <c r="T44" t="n">
        <v>10392.55</v>
      </c>
      <c r="U44" t="n">
        <v>0.72</v>
      </c>
      <c r="V44" t="n">
        <v>0.85</v>
      </c>
      <c r="W44" t="n">
        <v>5.33</v>
      </c>
      <c r="X44" t="n">
        <v>0.63</v>
      </c>
      <c r="Y44" t="n">
        <v>1</v>
      </c>
      <c r="Z44" t="n">
        <v>10</v>
      </c>
      <c r="AA44" t="n">
        <v>419.0584513903285</v>
      </c>
      <c r="AB44" t="n">
        <v>596.2901813514595</v>
      </c>
      <c r="AC44" t="n">
        <v>540.4331199490879</v>
      </c>
      <c r="AD44" t="n">
        <v>419058.4513903285</v>
      </c>
      <c r="AE44" t="n">
        <v>596290.1813514595</v>
      </c>
      <c r="AF44" t="n">
        <v>4.412851046456286e-06</v>
      </c>
      <c r="AG44" t="n">
        <v>1.189583333333333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3.5125</v>
      </c>
      <c r="E45" t="n">
        <v>28.47</v>
      </c>
      <c r="F45" t="n">
        <v>24.76</v>
      </c>
      <c r="G45" t="n">
        <v>67.52</v>
      </c>
      <c r="H45" t="n">
        <v>0.83</v>
      </c>
      <c r="I45" t="n">
        <v>22</v>
      </c>
      <c r="J45" t="n">
        <v>251.55</v>
      </c>
      <c r="K45" t="n">
        <v>57.72</v>
      </c>
      <c r="L45" t="n">
        <v>11.75</v>
      </c>
      <c r="M45" t="n">
        <v>20</v>
      </c>
      <c r="N45" t="n">
        <v>62.07</v>
      </c>
      <c r="O45" t="n">
        <v>31258.21</v>
      </c>
      <c r="P45" t="n">
        <v>343.55</v>
      </c>
      <c r="Q45" t="n">
        <v>1397.34</v>
      </c>
      <c r="R45" t="n">
        <v>91.93000000000001</v>
      </c>
      <c r="S45" t="n">
        <v>66.97</v>
      </c>
      <c r="T45" t="n">
        <v>9858.74</v>
      </c>
      <c r="U45" t="n">
        <v>0.73</v>
      </c>
      <c r="V45" t="n">
        <v>0.85</v>
      </c>
      <c r="W45" t="n">
        <v>5.32</v>
      </c>
      <c r="X45" t="n">
        <v>0.59</v>
      </c>
      <c r="Y45" t="n">
        <v>1</v>
      </c>
      <c r="Z45" t="n">
        <v>10</v>
      </c>
      <c r="AA45" t="n">
        <v>416.2533907424366</v>
      </c>
      <c r="AB45" t="n">
        <v>592.2987808275375</v>
      </c>
      <c r="AC45" t="n">
        <v>536.8156110489402</v>
      </c>
      <c r="AD45" t="n">
        <v>416253.3907424366</v>
      </c>
      <c r="AE45" t="n">
        <v>592298.7808275375</v>
      </c>
      <c r="AF45" t="n">
        <v>4.425450192912978e-06</v>
      </c>
      <c r="AG45" t="n">
        <v>1.18625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3.5118</v>
      </c>
      <c r="E46" t="n">
        <v>28.48</v>
      </c>
      <c r="F46" t="n">
        <v>24.76</v>
      </c>
      <c r="G46" t="n">
        <v>67.54000000000001</v>
      </c>
      <c r="H46" t="n">
        <v>0.85</v>
      </c>
      <c r="I46" t="n">
        <v>22</v>
      </c>
      <c r="J46" t="n">
        <v>252</v>
      </c>
      <c r="K46" t="n">
        <v>57.72</v>
      </c>
      <c r="L46" t="n">
        <v>12</v>
      </c>
      <c r="M46" t="n">
        <v>20</v>
      </c>
      <c r="N46" t="n">
        <v>62.27</v>
      </c>
      <c r="O46" t="n">
        <v>31313.87</v>
      </c>
      <c r="P46" t="n">
        <v>342.61</v>
      </c>
      <c r="Q46" t="n">
        <v>1397.19</v>
      </c>
      <c r="R46" t="n">
        <v>92.12</v>
      </c>
      <c r="S46" t="n">
        <v>66.97</v>
      </c>
      <c r="T46" t="n">
        <v>9951.360000000001</v>
      </c>
      <c r="U46" t="n">
        <v>0.73</v>
      </c>
      <c r="V46" t="n">
        <v>0.85</v>
      </c>
      <c r="W46" t="n">
        <v>5.33</v>
      </c>
      <c r="X46" t="n">
        <v>0.6</v>
      </c>
      <c r="Y46" t="n">
        <v>1</v>
      </c>
      <c r="Z46" t="n">
        <v>10</v>
      </c>
      <c r="AA46" t="n">
        <v>415.6230010766174</v>
      </c>
      <c r="AB46" t="n">
        <v>591.4017814545234</v>
      </c>
      <c r="AC46" t="n">
        <v>536.0026374583778</v>
      </c>
      <c r="AD46" t="n">
        <v>415623.0010766174</v>
      </c>
      <c r="AE46" t="n">
        <v>591401.7814545234</v>
      </c>
      <c r="AF46" t="n">
        <v>4.42456825266101e-06</v>
      </c>
      <c r="AG46" t="n">
        <v>1.186666666666667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3.5221</v>
      </c>
      <c r="E47" t="n">
        <v>28.39</v>
      </c>
      <c r="F47" t="n">
        <v>24.73</v>
      </c>
      <c r="G47" t="n">
        <v>70.65000000000001</v>
      </c>
      <c r="H47" t="n">
        <v>0.86</v>
      </c>
      <c r="I47" t="n">
        <v>21</v>
      </c>
      <c r="J47" t="n">
        <v>252.45</v>
      </c>
      <c r="K47" t="n">
        <v>57.72</v>
      </c>
      <c r="L47" t="n">
        <v>12.25</v>
      </c>
      <c r="M47" t="n">
        <v>19</v>
      </c>
      <c r="N47" t="n">
        <v>62.48</v>
      </c>
      <c r="O47" t="n">
        <v>31369.6</v>
      </c>
      <c r="P47" t="n">
        <v>340.07</v>
      </c>
      <c r="Q47" t="n">
        <v>1397.23</v>
      </c>
      <c r="R47" t="n">
        <v>90.81</v>
      </c>
      <c r="S47" t="n">
        <v>66.97</v>
      </c>
      <c r="T47" t="n">
        <v>9301.610000000001</v>
      </c>
      <c r="U47" t="n">
        <v>0.74</v>
      </c>
      <c r="V47" t="n">
        <v>0.85</v>
      </c>
      <c r="W47" t="n">
        <v>5.33</v>
      </c>
      <c r="X47" t="n">
        <v>0.5600000000000001</v>
      </c>
      <c r="Y47" t="n">
        <v>1</v>
      </c>
      <c r="Z47" t="n">
        <v>10</v>
      </c>
      <c r="AA47" t="n">
        <v>412.3112562156645</v>
      </c>
      <c r="AB47" t="n">
        <v>586.6894055623882</v>
      </c>
      <c r="AC47" t="n">
        <v>531.7316900481965</v>
      </c>
      <c r="AD47" t="n">
        <v>412311.2562156645</v>
      </c>
      <c r="AE47" t="n">
        <v>586689.4055623881</v>
      </c>
      <c r="AF47" t="n">
        <v>4.437545373511402e-06</v>
      </c>
      <c r="AG47" t="n">
        <v>1.182916666666667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3.5197</v>
      </c>
      <c r="E48" t="n">
        <v>28.41</v>
      </c>
      <c r="F48" t="n">
        <v>24.75</v>
      </c>
      <c r="G48" t="n">
        <v>70.7</v>
      </c>
      <c r="H48" t="n">
        <v>0.88</v>
      </c>
      <c r="I48" t="n">
        <v>21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339.49</v>
      </c>
      <c r="Q48" t="n">
        <v>1397.31</v>
      </c>
      <c r="R48" t="n">
        <v>91.45999999999999</v>
      </c>
      <c r="S48" t="n">
        <v>66.97</v>
      </c>
      <c r="T48" t="n">
        <v>9625.84</v>
      </c>
      <c r="U48" t="n">
        <v>0.73</v>
      </c>
      <c r="V48" t="n">
        <v>0.85</v>
      </c>
      <c r="W48" t="n">
        <v>5.33</v>
      </c>
      <c r="X48" t="n">
        <v>0.58</v>
      </c>
      <c r="Y48" t="n">
        <v>1</v>
      </c>
      <c r="Z48" t="n">
        <v>10</v>
      </c>
      <c r="AA48" t="n">
        <v>412.2656754349</v>
      </c>
      <c r="AB48" t="n">
        <v>586.624547373899</v>
      </c>
      <c r="AC48" t="n">
        <v>531.6729074046856</v>
      </c>
      <c r="AD48" t="n">
        <v>412265.6754349</v>
      </c>
      <c r="AE48" t="n">
        <v>586624.5473738989</v>
      </c>
      <c r="AF48" t="n">
        <v>4.434521578361795e-06</v>
      </c>
      <c r="AG48" t="n">
        <v>1.18375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3.5293</v>
      </c>
      <c r="E49" t="n">
        <v>28.33</v>
      </c>
      <c r="F49" t="n">
        <v>24.71</v>
      </c>
      <c r="G49" t="n">
        <v>74.14</v>
      </c>
      <c r="H49" t="n">
        <v>0.9</v>
      </c>
      <c r="I49" t="n">
        <v>20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337.54</v>
      </c>
      <c r="Q49" t="n">
        <v>1397.17</v>
      </c>
      <c r="R49" t="n">
        <v>90.37</v>
      </c>
      <c r="S49" t="n">
        <v>66.97</v>
      </c>
      <c r="T49" t="n">
        <v>9085.120000000001</v>
      </c>
      <c r="U49" t="n">
        <v>0.74</v>
      </c>
      <c r="V49" t="n">
        <v>0.85</v>
      </c>
      <c r="W49" t="n">
        <v>5.33</v>
      </c>
      <c r="X49" t="n">
        <v>0.55</v>
      </c>
      <c r="Y49" t="n">
        <v>1</v>
      </c>
      <c r="Z49" t="n">
        <v>10</v>
      </c>
      <c r="AA49" t="n">
        <v>409.4433685126517</v>
      </c>
      <c r="AB49" t="n">
        <v>582.6086066360056</v>
      </c>
      <c r="AC49" t="n">
        <v>528.0331570777702</v>
      </c>
      <c r="AD49" t="n">
        <v>409443.3685126517</v>
      </c>
      <c r="AE49" t="n">
        <v>582608.6066360056</v>
      </c>
      <c r="AF49" t="n">
        <v>4.44661675896022e-06</v>
      </c>
      <c r="AG49" t="n">
        <v>1.180416666666667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3.5311</v>
      </c>
      <c r="E50" t="n">
        <v>28.32</v>
      </c>
      <c r="F50" t="n">
        <v>24.7</v>
      </c>
      <c r="G50" t="n">
        <v>74.09999999999999</v>
      </c>
      <c r="H50" t="n">
        <v>0.91</v>
      </c>
      <c r="I50" t="n">
        <v>20</v>
      </c>
      <c r="J50" t="n">
        <v>253.81</v>
      </c>
      <c r="K50" t="n">
        <v>57.72</v>
      </c>
      <c r="L50" t="n">
        <v>13</v>
      </c>
      <c r="M50" t="n">
        <v>18</v>
      </c>
      <c r="N50" t="n">
        <v>63.08</v>
      </c>
      <c r="O50" t="n">
        <v>31537.23</v>
      </c>
      <c r="P50" t="n">
        <v>337.25</v>
      </c>
      <c r="Q50" t="n">
        <v>1397.21</v>
      </c>
      <c r="R50" t="n">
        <v>89.87</v>
      </c>
      <c r="S50" t="n">
        <v>66.97</v>
      </c>
      <c r="T50" t="n">
        <v>8835.370000000001</v>
      </c>
      <c r="U50" t="n">
        <v>0.75</v>
      </c>
      <c r="V50" t="n">
        <v>0.85</v>
      </c>
      <c r="W50" t="n">
        <v>5.33</v>
      </c>
      <c r="X50" t="n">
        <v>0.53</v>
      </c>
      <c r="Y50" t="n">
        <v>1</v>
      </c>
      <c r="Z50" t="n">
        <v>10</v>
      </c>
      <c r="AA50" t="n">
        <v>408.9610195436699</v>
      </c>
      <c r="AB50" t="n">
        <v>581.9222585782717</v>
      </c>
      <c r="AC50" t="n">
        <v>527.4111021893742</v>
      </c>
      <c r="AD50" t="n">
        <v>408961.0195436699</v>
      </c>
      <c r="AE50" t="n">
        <v>581922.2585782717</v>
      </c>
      <c r="AF50" t="n">
        <v>4.448884605322425e-06</v>
      </c>
      <c r="AG50" t="n">
        <v>1.18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3.5297</v>
      </c>
      <c r="E51" t="n">
        <v>28.33</v>
      </c>
      <c r="F51" t="n">
        <v>24.71</v>
      </c>
      <c r="G51" t="n">
        <v>74.13</v>
      </c>
      <c r="H51" t="n">
        <v>0.93</v>
      </c>
      <c r="I51" t="n">
        <v>20</v>
      </c>
      <c r="J51" t="n">
        <v>254.26</v>
      </c>
      <c r="K51" t="n">
        <v>57.72</v>
      </c>
      <c r="L51" t="n">
        <v>13.25</v>
      </c>
      <c r="M51" t="n">
        <v>18</v>
      </c>
      <c r="N51" t="n">
        <v>63.29</v>
      </c>
      <c r="O51" t="n">
        <v>31593.26</v>
      </c>
      <c r="P51" t="n">
        <v>334.07</v>
      </c>
      <c r="Q51" t="n">
        <v>1397.22</v>
      </c>
      <c r="R51" t="n">
        <v>90.28</v>
      </c>
      <c r="S51" t="n">
        <v>66.97</v>
      </c>
      <c r="T51" t="n">
        <v>9041.98</v>
      </c>
      <c r="U51" t="n">
        <v>0.74</v>
      </c>
      <c r="V51" t="n">
        <v>0.85</v>
      </c>
      <c r="W51" t="n">
        <v>5.33</v>
      </c>
      <c r="X51" t="n">
        <v>0.55</v>
      </c>
      <c r="Y51" t="n">
        <v>1</v>
      </c>
      <c r="Z51" t="n">
        <v>10</v>
      </c>
      <c r="AA51" t="n">
        <v>406.7726088500785</v>
      </c>
      <c r="AB51" t="n">
        <v>578.808306801321</v>
      </c>
      <c r="AC51" t="n">
        <v>524.5888476448264</v>
      </c>
      <c r="AD51" t="n">
        <v>406772.6088500785</v>
      </c>
      <c r="AE51" t="n">
        <v>578808.306801321</v>
      </c>
      <c r="AF51" t="n">
        <v>4.447120724818487e-06</v>
      </c>
      <c r="AG51" t="n">
        <v>1.180416666666667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3.5387</v>
      </c>
      <c r="E52" t="n">
        <v>28.26</v>
      </c>
      <c r="F52" t="n">
        <v>24.68</v>
      </c>
      <c r="G52" t="n">
        <v>77.95</v>
      </c>
      <c r="H52" t="n">
        <v>0.9399999999999999</v>
      </c>
      <c r="I52" t="n">
        <v>19</v>
      </c>
      <c r="J52" t="n">
        <v>254.72</v>
      </c>
      <c r="K52" t="n">
        <v>57.72</v>
      </c>
      <c r="L52" t="n">
        <v>13.5</v>
      </c>
      <c r="M52" t="n">
        <v>17</v>
      </c>
      <c r="N52" t="n">
        <v>63.49</v>
      </c>
      <c r="O52" t="n">
        <v>31649.36</v>
      </c>
      <c r="P52" t="n">
        <v>334.82</v>
      </c>
      <c r="Q52" t="n">
        <v>1397.17</v>
      </c>
      <c r="R52" t="n">
        <v>89.58</v>
      </c>
      <c r="S52" t="n">
        <v>66.97</v>
      </c>
      <c r="T52" t="n">
        <v>8696.469999999999</v>
      </c>
      <c r="U52" t="n">
        <v>0.75</v>
      </c>
      <c r="V52" t="n">
        <v>0.85</v>
      </c>
      <c r="W52" t="n">
        <v>5.32</v>
      </c>
      <c r="X52" t="n">
        <v>0.52</v>
      </c>
      <c r="Y52" t="n">
        <v>1</v>
      </c>
      <c r="Z52" t="n">
        <v>10</v>
      </c>
      <c r="AA52" t="n">
        <v>406.1382134661295</v>
      </c>
      <c r="AB52" t="n">
        <v>577.9056075781255</v>
      </c>
      <c r="AC52" t="n">
        <v>523.770708133521</v>
      </c>
      <c r="AD52" t="n">
        <v>406138.2134661295</v>
      </c>
      <c r="AE52" t="n">
        <v>577905.6075781254</v>
      </c>
      <c r="AF52" t="n">
        <v>4.45845995662951e-06</v>
      </c>
      <c r="AG52" t="n">
        <v>1.1775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3.5391</v>
      </c>
      <c r="E53" t="n">
        <v>28.26</v>
      </c>
      <c r="F53" t="n">
        <v>24.68</v>
      </c>
      <c r="G53" t="n">
        <v>77.94</v>
      </c>
      <c r="H53" t="n">
        <v>0.96</v>
      </c>
      <c r="I53" t="n">
        <v>19</v>
      </c>
      <c r="J53" t="n">
        <v>255.17</v>
      </c>
      <c r="K53" t="n">
        <v>57.72</v>
      </c>
      <c r="L53" t="n">
        <v>13.75</v>
      </c>
      <c r="M53" t="n">
        <v>17</v>
      </c>
      <c r="N53" t="n">
        <v>63.7</v>
      </c>
      <c r="O53" t="n">
        <v>31705.54</v>
      </c>
      <c r="P53" t="n">
        <v>333.1</v>
      </c>
      <c r="Q53" t="n">
        <v>1397.24</v>
      </c>
      <c r="R53" t="n">
        <v>89.34</v>
      </c>
      <c r="S53" t="n">
        <v>66.97</v>
      </c>
      <c r="T53" t="n">
        <v>8578.24</v>
      </c>
      <c r="U53" t="n">
        <v>0.75</v>
      </c>
      <c r="V53" t="n">
        <v>0.85</v>
      </c>
      <c r="W53" t="n">
        <v>5.33</v>
      </c>
      <c r="X53" t="n">
        <v>0.52</v>
      </c>
      <c r="Y53" t="n">
        <v>1</v>
      </c>
      <c r="Z53" t="n">
        <v>10</v>
      </c>
      <c r="AA53" t="n">
        <v>404.7956946754483</v>
      </c>
      <c r="AB53" t="n">
        <v>575.9952994325503</v>
      </c>
      <c r="AC53" t="n">
        <v>522.0393467536682</v>
      </c>
      <c r="AD53" t="n">
        <v>404795.6946754482</v>
      </c>
      <c r="AE53" t="n">
        <v>575995.2994325503</v>
      </c>
      <c r="AF53" t="n">
        <v>4.458963922487778e-06</v>
      </c>
      <c r="AG53" t="n">
        <v>1.1775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3.5491</v>
      </c>
      <c r="E54" t="n">
        <v>28.18</v>
      </c>
      <c r="F54" t="n">
        <v>24.65</v>
      </c>
      <c r="G54" t="n">
        <v>82.16</v>
      </c>
      <c r="H54" t="n">
        <v>0.97</v>
      </c>
      <c r="I54" t="n">
        <v>18</v>
      </c>
      <c r="J54" t="n">
        <v>255.63</v>
      </c>
      <c r="K54" t="n">
        <v>57.72</v>
      </c>
      <c r="L54" t="n">
        <v>14</v>
      </c>
      <c r="M54" t="n">
        <v>16</v>
      </c>
      <c r="N54" t="n">
        <v>63.91</v>
      </c>
      <c r="O54" t="n">
        <v>31761.8</v>
      </c>
      <c r="P54" t="n">
        <v>330.28</v>
      </c>
      <c r="Q54" t="n">
        <v>1397.17</v>
      </c>
      <c r="R54" t="n">
        <v>88.29000000000001</v>
      </c>
      <c r="S54" t="n">
        <v>66.97</v>
      </c>
      <c r="T54" t="n">
        <v>8059.16</v>
      </c>
      <c r="U54" t="n">
        <v>0.76</v>
      </c>
      <c r="V54" t="n">
        <v>0.85</v>
      </c>
      <c r="W54" t="n">
        <v>5.32</v>
      </c>
      <c r="X54" t="n">
        <v>0.48</v>
      </c>
      <c r="Y54" t="n">
        <v>1</v>
      </c>
      <c r="Z54" t="n">
        <v>10</v>
      </c>
      <c r="AA54" t="n">
        <v>401.3666473772446</v>
      </c>
      <c r="AB54" t="n">
        <v>571.1160105683722</v>
      </c>
      <c r="AC54" t="n">
        <v>517.6171218261601</v>
      </c>
      <c r="AD54" t="n">
        <v>401366.6473772446</v>
      </c>
      <c r="AE54" t="n">
        <v>571116.0105683722</v>
      </c>
      <c r="AF54" t="n">
        <v>4.47156306894447e-06</v>
      </c>
      <c r="AG54" t="n">
        <v>1.174166666666667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3.5474</v>
      </c>
      <c r="E55" t="n">
        <v>28.19</v>
      </c>
      <c r="F55" t="n">
        <v>24.66</v>
      </c>
      <c r="G55" t="n">
        <v>82.2</v>
      </c>
      <c r="H55" t="n">
        <v>0.99</v>
      </c>
      <c r="I55" t="n">
        <v>18</v>
      </c>
      <c r="J55" t="n">
        <v>256.09</v>
      </c>
      <c r="K55" t="n">
        <v>57.72</v>
      </c>
      <c r="L55" t="n">
        <v>14.25</v>
      </c>
      <c r="M55" t="n">
        <v>16</v>
      </c>
      <c r="N55" t="n">
        <v>64.11</v>
      </c>
      <c r="O55" t="n">
        <v>31818.13</v>
      </c>
      <c r="P55" t="n">
        <v>330.96</v>
      </c>
      <c r="Q55" t="n">
        <v>1397.17</v>
      </c>
      <c r="R55" t="n">
        <v>88.94</v>
      </c>
      <c r="S55" t="n">
        <v>66.97</v>
      </c>
      <c r="T55" t="n">
        <v>8380.58</v>
      </c>
      <c r="U55" t="n">
        <v>0.75</v>
      </c>
      <c r="V55" t="n">
        <v>0.85</v>
      </c>
      <c r="W55" t="n">
        <v>5.32</v>
      </c>
      <c r="X55" t="n">
        <v>0.5</v>
      </c>
      <c r="Y55" t="n">
        <v>1</v>
      </c>
      <c r="Z55" t="n">
        <v>10</v>
      </c>
      <c r="AA55" t="n">
        <v>402.1254537233995</v>
      </c>
      <c r="AB55" t="n">
        <v>572.1957376858143</v>
      </c>
      <c r="AC55" t="n">
        <v>518.5957062688057</v>
      </c>
      <c r="AD55" t="n">
        <v>402125.4537233995</v>
      </c>
      <c r="AE55" t="n">
        <v>572195.7376858143</v>
      </c>
      <c r="AF55" t="n">
        <v>4.469421214046832e-06</v>
      </c>
      <c r="AG55" t="n">
        <v>1.174583333333333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3.5492</v>
      </c>
      <c r="E56" t="n">
        <v>28.18</v>
      </c>
      <c r="F56" t="n">
        <v>24.65</v>
      </c>
      <c r="G56" t="n">
        <v>82.15000000000001</v>
      </c>
      <c r="H56" t="n">
        <v>1.01</v>
      </c>
      <c r="I56" t="n">
        <v>18</v>
      </c>
      <c r="J56" t="n">
        <v>256.54</v>
      </c>
      <c r="K56" t="n">
        <v>57.72</v>
      </c>
      <c r="L56" t="n">
        <v>14.5</v>
      </c>
      <c r="M56" t="n">
        <v>16</v>
      </c>
      <c r="N56" t="n">
        <v>64.31999999999999</v>
      </c>
      <c r="O56" t="n">
        <v>31874.54</v>
      </c>
      <c r="P56" t="n">
        <v>328.16</v>
      </c>
      <c r="Q56" t="n">
        <v>1397.26</v>
      </c>
      <c r="R56" t="n">
        <v>88.18000000000001</v>
      </c>
      <c r="S56" t="n">
        <v>66.97</v>
      </c>
      <c r="T56" t="n">
        <v>8001.98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399.7602426655889</v>
      </c>
      <c r="AB56" t="n">
        <v>568.8302116454319</v>
      </c>
      <c r="AC56" t="n">
        <v>515.545443502192</v>
      </c>
      <c r="AD56" t="n">
        <v>399760.2426655889</v>
      </c>
      <c r="AE56" t="n">
        <v>568830.2116454318</v>
      </c>
      <c r="AF56" t="n">
        <v>4.471689060409037e-06</v>
      </c>
      <c r="AG56" t="n">
        <v>1.174166666666667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3.5612</v>
      </c>
      <c r="E57" t="n">
        <v>28.08</v>
      </c>
      <c r="F57" t="n">
        <v>24.6</v>
      </c>
      <c r="G57" t="n">
        <v>86.81</v>
      </c>
      <c r="H57" t="n">
        <v>1.02</v>
      </c>
      <c r="I57" t="n">
        <v>17</v>
      </c>
      <c r="J57" t="n">
        <v>257</v>
      </c>
      <c r="K57" t="n">
        <v>57.72</v>
      </c>
      <c r="L57" t="n">
        <v>14.75</v>
      </c>
      <c r="M57" t="n">
        <v>15</v>
      </c>
      <c r="N57" t="n">
        <v>64.53</v>
      </c>
      <c r="O57" t="n">
        <v>31931.15</v>
      </c>
      <c r="P57" t="n">
        <v>325.49</v>
      </c>
      <c r="Q57" t="n">
        <v>1397.17</v>
      </c>
      <c r="R57" t="n">
        <v>86.62</v>
      </c>
      <c r="S57" t="n">
        <v>66.97</v>
      </c>
      <c r="T57" t="n">
        <v>7228.77</v>
      </c>
      <c r="U57" t="n">
        <v>0.77</v>
      </c>
      <c r="V57" t="n">
        <v>0.86</v>
      </c>
      <c r="W57" t="n">
        <v>5.32</v>
      </c>
      <c r="X57" t="n">
        <v>0.43</v>
      </c>
      <c r="Y57" t="n">
        <v>1</v>
      </c>
      <c r="Z57" t="n">
        <v>10</v>
      </c>
      <c r="AA57" t="n">
        <v>396.1309957022258</v>
      </c>
      <c r="AB57" t="n">
        <v>563.666052987438</v>
      </c>
      <c r="AC57" t="n">
        <v>510.8650337575162</v>
      </c>
      <c r="AD57" t="n">
        <v>396130.9957022258</v>
      </c>
      <c r="AE57" t="n">
        <v>563666.0529874379</v>
      </c>
      <c r="AF57" t="n">
        <v>4.486808036157066e-06</v>
      </c>
      <c r="AG57" t="n">
        <v>1.17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3.5582</v>
      </c>
      <c r="E58" t="n">
        <v>28.1</v>
      </c>
      <c r="F58" t="n">
        <v>24.62</v>
      </c>
      <c r="G58" t="n">
        <v>86.90000000000001</v>
      </c>
      <c r="H58" t="n">
        <v>1.04</v>
      </c>
      <c r="I58" t="n">
        <v>17</v>
      </c>
      <c r="J58" t="n">
        <v>257.46</v>
      </c>
      <c r="K58" t="n">
        <v>57.72</v>
      </c>
      <c r="L58" t="n">
        <v>15</v>
      </c>
      <c r="M58" t="n">
        <v>15</v>
      </c>
      <c r="N58" t="n">
        <v>64.73999999999999</v>
      </c>
      <c r="O58" t="n">
        <v>31987.71</v>
      </c>
      <c r="P58" t="n">
        <v>326.65</v>
      </c>
      <c r="Q58" t="n">
        <v>1397.28</v>
      </c>
      <c r="R58" t="n">
        <v>87.38</v>
      </c>
      <c r="S58" t="n">
        <v>66.97</v>
      </c>
      <c r="T58" t="n">
        <v>7608.72</v>
      </c>
      <c r="U58" t="n">
        <v>0.77</v>
      </c>
      <c r="V58" t="n">
        <v>0.85</v>
      </c>
      <c r="W58" t="n">
        <v>5.32</v>
      </c>
      <c r="X58" t="n">
        <v>0.46</v>
      </c>
      <c r="Y58" t="n">
        <v>1</v>
      </c>
      <c r="Z58" t="n">
        <v>10</v>
      </c>
      <c r="AA58" t="n">
        <v>397.44590157462</v>
      </c>
      <c r="AB58" t="n">
        <v>565.5370699267423</v>
      </c>
      <c r="AC58" t="n">
        <v>512.5607845070828</v>
      </c>
      <c r="AD58" t="n">
        <v>397445.90157462</v>
      </c>
      <c r="AE58" t="n">
        <v>565537.0699267423</v>
      </c>
      <c r="AF58" t="n">
        <v>4.483028292220059e-06</v>
      </c>
      <c r="AG58" t="n">
        <v>1.170833333333333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3.5577</v>
      </c>
      <c r="E59" t="n">
        <v>28.11</v>
      </c>
      <c r="F59" t="n">
        <v>24.62</v>
      </c>
      <c r="G59" t="n">
        <v>86.91</v>
      </c>
      <c r="H59" t="n">
        <v>1.05</v>
      </c>
      <c r="I59" t="n">
        <v>17</v>
      </c>
      <c r="J59" t="n">
        <v>257.92</v>
      </c>
      <c r="K59" t="n">
        <v>57.72</v>
      </c>
      <c r="L59" t="n">
        <v>15.25</v>
      </c>
      <c r="M59" t="n">
        <v>15</v>
      </c>
      <c r="N59" t="n">
        <v>64.95</v>
      </c>
      <c r="O59" t="n">
        <v>32044.35</v>
      </c>
      <c r="P59" t="n">
        <v>323.98</v>
      </c>
      <c r="Q59" t="n">
        <v>1397.24</v>
      </c>
      <c r="R59" t="n">
        <v>87.59</v>
      </c>
      <c r="S59" t="n">
        <v>66.97</v>
      </c>
      <c r="T59" t="n">
        <v>7710.71</v>
      </c>
      <c r="U59" t="n">
        <v>0.76</v>
      </c>
      <c r="V59" t="n">
        <v>0.85</v>
      </c>
      <c r="W59" t="n">
        <v>5.32</v>
      </c>
      <c r="X59" t="n">
        <v>0.46</v>
      </c>
      <c r="Y59" t="n">
        <v>1</v>
      </c>
      <c r="Z59" t="n">
        <v>10</v>
      </c>
      <c r="AA59" t="n">
        <v>395.4995839474803</v>
      </c>
      <c r="AB59" t="n">
        <v>562.7675992550398</v>
      </c>
      <c r="AC59" t="n">
        <v>510.0507420436575</v>
      </c>
      <c r="AD59" t="n">
        <v>395499.5839474803</v>
      </c>
      <c r="AE59" t="n">
        <v>562767.5992550398</v>
      </c>
      <c r="AF59" t="n">
        <v>4.482398334897224e-06</v>
      </c>
      <c r="AG59" t="n">
        <v>1.17125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3.567</v>
      </c>
      <c r="E60" t="n">
        <v>28.04</v>
      </c>
      <c r="F60" t="n">
        <v>24.6</v>
      </c>
      <c r="G60" t="n">
        <v>92.23999999999999</v>
      </c>
      <c r="H60" t="n">
        <v>1.07</v>
      </c>
      <c r="I60" t="n">
        <v>16</v>
      </c>
      <c r="J60" t="n">
        <v>258.38</v>
      </c>
      <c r="K60" t="n">
        <v>57.72</v>
      </c>
      <c r="L60" t="n">
        <v>15.5</v>
      </c>
      <c r="M60" t="n">
        <v>14</v>
      </c>
      <c r="N60" t="n">
        <v>65.16</v>
      </c>
      <c r="O60" t="n">
        <v>32101.07</v>
      </c>
      <c r="P60" t="n">
        <v>322.77</v>
      </c>
      <c r="Q60" t="n">
        <v>1397.25</v>
      </c>
      <c r="R60" t="n">
        <v>86.61</v>
      </c>
      <c r="S60" t="n">
        <v>66.97</v>
      </c>
      <c r="T60" t="n">
        <v>7229.09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393.454613028255</v>
      </c>
      <c r="AB60" t="n">
        <v>559.8577520100131</v>
      </c>
      <c r="AC60" t="n">
        <v>507.4134726832248</v>
      </c>
      <c r="AD60" t="n">
        <v>393454.613028255</v>
      </c>
      <c r="AE60" t="n">
        <v>559857.7520100131</v>
      </c>
      <c r="AF60" t="n">
        <v>4.494115541101947e-06</v>
      </c>
      <c r="AG60" t="n">
        <v>1.168333333333333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3.5662</v>
      </c>
      <c r="E61" t="n">
        <v>28.04</v>
      </c>
      <c r="F61" t="n">
        <v>24.6</v>
      </c>
      <c r="G61" t="n">
        <v>92.26000000000001</v>
      </c>
      <c r="H61" t="n">
        <v>1.08</v>
      </c>
      <c r="I61" t="n">
        <v>16</v>
      </c>
      <c r="J61" t="n">
        <v>258.84</v>
      </c>
      <c r="K61" t="n">
        <v>57.72</v>
      </c>
      <c r="L61" t="n">
        <v>15.75</v>
      </c>
      <c r="M61" t="n">
        <v>14</v>
      </c>
      <c r="N61" t="n">
        <v>65.37</v>
      </c>
      <c r="O61" t="n">
        <v>32157.87</v>
      </c>
      <c r="P61" t="n">
        <v>322.36</v>
      </c>
      <c r="Q61" t="n">
        <v>1397.18</v>
      </c>
      <c r="R61" t="n">
        <v>86.84999999999999</v>
      </c>
      <c r="S61" t="n">
        <v>66.97</v>
      </c>
      <c r="T61" t="n">
        <v>7346.66</v>
      </c>
      <c r="U61" t="n">
        <v>0.77</v>
      </c>
      <c r="V61" t="n">
        <v>0.86</v>
      </c>
      <c r="W61" t="n">
        <v>5.32</v>
      </c>
      <c r="X61" t="n">
        <v>0.44</v>
      </c>
      <c r="Y61" t="n">
        <v>1</v>
      </c>
      <c r="Z61" t="n">
        <v>10</v>
      </c>
      <c r="AA61" t="n">
        <v>393.2327939059015</v>
      </c>
      <c r="AB61" t="n">
        <v>559.5421192760674</v>
      </c>
      <c r="AC61" t="n">
        <v>507.1274066226069</v>
      </c>
      <c r="AD61" t="n">
        <v>393232.7939059015</v>
      </c>
      <c r="AE61" t="n">
        <v>559542.1192760674</v>
      </c>
      <c r="AF61" t="n">
        <v>4.493107609385412e-06</v>
      </c>
      <c r="AG61" t="n">
        <v>1.168333333333333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24.62</v>
      </c>
      <c r="G62" t="n">
        <v>92.31</v>
      </c>
      <c r="H62" t="n">
        <v>1.1</v>
      </c>
      <c r="I62" t="n">
        <v>16</v>
      </c>
      <c r="J62" t="n">
        <v>259.3</v>
      </c>
      <c r="K62" t="n">
        <v>57.72</v>
      </c>
      <c r="L62" t="n">
        <v>16</v>
      </c>
      <c r="M62" t="n">
        <v>14</v>
      </c>
      <c r="N62" t="n">
        <v>65.58</v>
      </c>
      <c r="O62" t="n">
        <v>32214.75</v>
      </c>
      <c r="P62" t="n">
        <v>321.82</v>
      </c>
      <c r="Q62" t="n">
        <v>1397.23</v>
      </c>
      <c r="R62" t="n">
        <v>87.3</v>
      </c>
      <c r="S62" t="n">
        <v>66.97</v>
      </c>
      <c r="T62" t="n">
        <v>7571.97</v>
      </c>
      <c r="U62" t="n">
        <v>0.77</v>
      </c>
      <c r="V62" t="n">
        <v>0.86</v>
      </c>
      <c r="W62" t="n">
        <v>5.32</v>
      </c>
      <c r="X62" t="n">
        <v>0.45</v>
      </c>
      <c r="Y62" t="n">
        <v>1</v>
      </c>
      <c r="Z62" t="n">
        <v>10</v>
      </c>
      <c r="AA62" t="n">
        <v>393.1155696638883</v>
      </c>
      <c r="AB62" t="n">
        <v>559.3753175702504</v>
      </c>
      <c r="AC62" t="n">
        <v>506.9762299487211</v>
      </c>
      <c r="AD62" t="n">
        <v>393115.5696638883</v>
      </c>
      <c r="AE62" t="n">
        <v>559375.3175702505</v>
      </c>
      <c r="AF62" t="n">
        <v>4.491091745952342e-06</v>
      </c>
      <c r="AG62" t="n">
        <v>1.16875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3.5678</v>
      </c>
      <c r="E63" t="n">
        <v>28.03</v>
      </c>
      <c r="F63" t="n">
        <v>24.59</v>
      </c>
      <c r="G63" t="n">
        <v>92.22</v>
      </c>
      <c r="H63" t="n">
        <v>1.11</v>
      </c>
      <c r="I63" t="n">
        <v>16</v>
      </c>
      <c r="J63" t="n">
        <v>259.76</v>
      </c>
      <c r="K63" t="n">
        <v>57.72</v>
      </c>
      <c r="L63" t="n">
        <v>16.25</v>
      </c>
      <c r="M63" t="n">
        <v>14</v>
      </c>
      <c r="N63" t="n">
        <v>65.79000000000001</v>
      </c>
      <c r="O63" t="n">
        <v>32271.71</v>
      </c>
      <c r="P63" t="n">
        <v>319.83</v>
      </c>
      <c r="Q63" t="n">
        <v>1397.26</v>
      </c>
      <c r="R63" t="n">
        <v>86.31999999999999</v>
      </c>
      <c r="S63" t="n">
        <v>66.97</v>
      </c>
      <c r="T63" t="n">
        <v>7084.14</v>
      </c>
      <c r="U63" t="n">
        <v>0.78</v>
      </c>
      <c r="V63" t="n">
        <v>0.86</v>
      </c>
      <c r="W63" t="n">
        <v>5.32</v>
      </c>
      <c r="X63" t="n">
        <v>0.42</v>
      </c>
      <c r="Y63" t="n">
        <v>1</v>
      </c>
      <c r="Z63" t="n">
        <v>10</v>
      </c>
      <c r="AA63" t="n">
        <v>391.1077778937083</v>
      </c>
      <c r="AB63" t="n">
        <v>556.5183735931407</v>
      </c>
      <c r="AC63" t="n">
        <v>504.3869081799646</v>
      </c>
      <c r="AD63" t="n">
        <v>391107.7778937083</v>
      </c>
      <c r="AE63" t="n">
        <v>556518.3735931407</v>
      </c>
      <c r="AF63" t="n">
        <v>4.495123472818484e-06</v>
      </c>
      <c r="AG63" t="n">
        <v>1.167916666666667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3.5787</v>
      </c>
      <c r="E64" t="n">
        <v>27.94</v>
      </c>
      <c r="F64" t="n">
        <v>24.55</v>
      </c>
      <c r="G64" t="n">
        <v>98.2</v>
      </c>
      <c r="H64" t="n">
        <v>1.13</v>
      </c>
      <c r="I64" t="n">
        <v>15</v>
      </c>
      <c r="J64" t="n">
        <v>260.23</v>
      </c>
      <c r="K64" t="n">
        <v>57.72</v>
      </c>
      <c r="L64" t="n">
        <v>16.5</v>
      </c>
      <c r="M64" t="n">
        <v>13</v>
      </c>
      <c r="N64" t="n">
        <v>66</v>
      </c>
      <c r="O64" t="n">
        <v>32328.74</v>
      </c>
      <c r="P64" t="n">
        <v>317.98</v>
      </c>
      <c r="Q64" t="n">
        <v>1397.19</v>
      </c>
      <c r="R64" t="n">
        <v>85.19</v>
      </c>
      <c r="S64" t="n">
        <v>66.97</v>
      </c>
      <c r="T64" t="n">
        <v>6524.18</v>
      </c>
      <c r="U64" t="n">
        <v>0.79</v>
      </c>
      <c r="V64" t="n">
        <v>0.86</v>
      </c>
      <c r="W64" t="n">
        <v>5.31</v>
      </c>
      <c r="X64" t="n">
        <v>0.39</v>
      </c>
      <c r="Y64" t="n">
        <v>1</v>
      </c>
      <c r="Z64" t="n">
        <v>10</v>
      </c>
      <c r="AA64" t="n">
        <v>388.3133871904453</v>
      </c>
      <c r="AB64" t="n">
        <v>552.5421556367022</v>
      </c>
      <c r="AC64" t="n">
        <v>500.7831596310191</v>
      </c>
      <c r="AD64" t="n">
        <v>388313.3871904453</v>
      </c>
      <c r="AE64" t="n">
        <v>552542.1556367022</v>
      </c>
      <c r="AF64" t="n">
        <v>4.508856542456277e-06</v>
      </c>
      <c r="AG64" t="n">
        <v>1.164166666666667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3.5749</v>
      </c>
      <c r="E65" t="n">
        <v>27.97</v>
      </c>
      <c r="F65" t="n">
        <v>24.58</v>
      </c>
      <c r="G65" t="n">
        <v>98.31999999999999</v>
      </c>
      <c r="H65" t="n">
        <v>1.14</v>
      </c>
      <c r="I65" t="n">
        <v>15</v>
      </c>
      <c r="J65" t="n">
        <v>260.69</v>
      </c>
      <c r="K65" t="n">
        <v>57.72</v>
      </c>
      <c r="L65" t="n">
        <v>16.75</v>
      </c>
      <c r="M65" t="n">
        <v>13</v>
      </c>
      <c r="N65" t="n">
        <v>66.20999999999999</v>
      </c>
      <c r="O65" t="n">
        <v>32385.86</v>
      </c>
      <c r="P65" t="n">
        <v>316.77</v>
      </c>
      <c r="Q65" t="n">
        <v>1397.18</v>
      </c>
      <c r="R65" t="n">
        <v>85.98999999999999</v>
      </c>
      <c r="S65" t="n">
        <v>66.97</v>
      </c>
      <c r="T65" t="n">
        <v>6922.98</v>
      </c>
      <c r="U65" t="n">
        <v>0.78</v>
      </c>
      <c r="V65" t="n">
        <v>0.86</v>
      </c>
      <c r="W65" t="n">
        <v>5.32</v>
      </c>
      <c r="X65" t="n">
        <v>0.41</v>
      </c>
      <c r="Y65" t="n">
        <v>1</v>
      </c>
      <c r="Z65" t="n">
        <v>10</v>
      </c>
      <c r="AA65" t="n">
        <v>387.9892409160576</v>
      </c>
      <c r="AB65" t="n">
        <v>552.0809186896898</v>
      </c>
      <c r="AC65" t="n">
        <v>500.3651287291103</v>
      </c>
      <c r="AD65" t="n">
        <v>387989.2409160576</v>
      </c>
      <c r="AE65" t="n">
        <v>552080.9186896898</v>
      </c>
      <c r="AF65" t="n">
        <v>4.504068866802734e-06</v>
      </c>
      <c r="AG65" t="n">
        <v>1.165416666666667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3.5776</v>
      </c>
      <c r="E66" t="n">
        <v>27.95</v>
      </c>
      <c r="F66" t="n">
        <v>24.56</v>
      </c>
      <c r="G66" t="n">
        <v>98.23999999999999</v>
      </c>
      <c r="H66" t="n">
        <v>1.16</v>
      </c>
      <c r="I66" t="n">
        <v>15</v>
      </c>
      <c r="J66" t="n">
        <v>261.15</v>
      </c>
      <c r="K66" t="n">
        <v>57.72</v>
      </c>
      <c r="L66" t="n">
        <v>17</v>
      </c>
      <c r="M66" t="n">
        <v>13</v>
      </c>
      <c r="N66" t="n">
        <v>66.43000000000001</v>
      </c>
      <c r="O66" t="n">
        <v>32443.05</v>
      </c>
      <c r="P66" t="n">
        <v>313.51</v>
      </c>
      <c r="Q66" t="n">
        <v>1397.17</v>
      </c>
      <c r="R66" t="n">
        <v>85.37</v>
      </c>
      <c r="S66" t="n">
        <v>66.97</v>
      </c>
      <c r="T66" t="n">
        <v>6612</v>
      </c>
      <c r="U66" t="n">
        <v>0.78</v>
      </c>
      <c r="V66" t="n">
        <v>0.86</v>
      </c>
      <c r="W66" t="n">
        <v>5.32</v>
      </c>
      <c r="X66" t="n">
        <v>0.39</v>
      </c>
      <c r="Y66" t="n">
        <v>1</v>
      </c>
      <c r="Z66" t="n">
        <v>10</v>
      </c>
      <c r="AA66" t="n">
        <v>385.1517479952638</v>
      </c>
      <c r="AB66" t="n">
        <v>548.0433693628356</v>
      </c>
      <c r="AC66" t="n">
        <v>496.7057939825365</v>
      </c>
      <c r="AD66" t="n">
        <v>385151.7479952638</v>
      </c>
      <c r="AE66" t="n">
        <v>548043.3693628357</v>
      </c>
      <c r="AF66" t="n">
        <v>4.507470636346041e-06</v>
      </c>
      <c r="AG66" t="n">
        <v>1.164583333333333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3.5875</v>
      </c>
      <c r="E67" t="n">
        <v>27.87</v>
      </c>
      <c r="F67" t="n">
        <v>24.53</v>
      </c>
      <c r="G67" t="n">
        <v>105.12</v>
      </c>
      <c r="H67" t="n">
        <v>1.17</v>
      </c>
      <c r="I67" t="n">
        <v>14</v>
      </c>
      <c r="J67" t="n">
        <v>261.62</v>
      </c>
      <c r="K67" t="n">
        <v>57.72</v>
      </c>
      <c r="L67" t="n">
        <v>17.25</v>
      </c>
      <c r="M67" t="n">
        <v>12</v>
      </c>
      <c r="N67" t="n">
        <v>66.64</v>
      </c>
      <c r="O67" t="n">
        <v>32500.33</v>
      </c>
      <c r="P67" t="n">
        <v>311.66</v>
      </c>
      <c r="Q67" t="n">
        <v>1397.2</v>
      </c>
      <c r="R67" t="n">
        <v>84.42</v>
      </c>
      <c r="S67" t="n">
        <v>66.97</v>
      </c>
      <c r="T67" t="n">
        <v>6143.39</v>
      </c>
      <c r="U67" t="n">
        <v>0.79</v>
      </c>
      <c r="V67" t="n">
        <v>0.86</v>
      </c>
      <c r="W67" t="n">
        <v>5.31</v>
      </c>
      <c r="X67" t="n">
        <v>0.36</v>
      </c>
      <c r="Y67" t="n">
        <v>1</v>
      </c>
      <c r="Z67" t="n">
        <v>10</v>
      </c>
      <c r="AA67" t="n">
        <v>382.5459978368904</v>
      </c>
      <c r="AB67" t="n">
        <v>544.3355733994373</v>
      </c>
      <c r="AC67" t="n">
        <v>493.3453231860989</v>
      </c>
      <c r="AD67" t="n">
        <v>382545.9978368903</v>
      </c>
      <c r="AE67" t="n">
        <v>544335.5733994372</v>
      </c>
      <c r="AF67" t="n">
        <v>4.519943791338166e-06</v>
      </c>
      <c r="AG67" t="n">
        <v>1.16125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3.5878</v>
      </c>
      <c r="E68" t="n">
        <v>27.87</v>
      </c>
      <c r="F68" t="n">
        <v>24.53</v>
      </c>
      <c r="G68" t="n">
        <v>105.11</v>
      </c>
      <c r="H68" t="n">
        <v>1.19</v>
      </c>
      <c r="I68" t="n">
        <v>14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311.55</v>
      </c>
      <c r="Q68" t="n">
        <v>1397.17</v>
      </c>
      <c r="R68" t="n">
        <v>84.14</v>
      </c>
      <c r="S68" t="n">
        <v>66.97</v>
      </c>
      <c r="T68" t="n">
        <v>6003.27</v>
      </c>
      <c r="U68" t="n">
        <v>0.8</v>
      </c>
      <c r="V68" t="n">
        <v>0.86</v>
      </c>
      <c r="W68" t="n">
        <v>5.32</v>
      </c>
      <c r="X68" t="n">
        <v>0.36</v>
      </c>
      <c r="Y68" t="n">
        <v>1</v>
      </c>
      <c r="Z68" t="n">
        <v>10</v>
      </c>
      <c r="AA68" t="n">
        <v>382.4332272747905</v>
      </c>
      <c r="AB68" t="n">
        <v>544.1751089613556</v>
      </c>
      <c r="AC68" t="n">
        <v>493.1998901408714</v>
      </c>
      <c r="AD68" t="n">
        <v>382433.2272747905</v>
      </c>
      <c r="AE68" t="n">
        <v>544175.1089613556</v>
      </c>
      <c r="AF68" t="n">
        <v>4.520321765731867e-06</v>
      </c>
      <c r="AG68" t="n">
        <v>1.16125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3.588</v>
      </c>
      <c r="E69" t="n">
        <v>27.87</v>
      </c>
      <c r="F69" t="n">
        <v>24.52</v>
      </c>
      <c r="G69" t="n">
        <v>105.1</v>
      </c>
      <c r="H69" t="n">
        <v>1.2</v>
      </c>
      <c r="I69" t="n">
        <v>14</v>
      </c>
      <c r="J69" t="n">
        <v>262.55</v>
      </c>
      <c r="K69" t="n">
        <v>57.72</v>
      </c>
      <c r="L69" t="n">
        <v>17.75</v>
      </c>
      <c r="M69" t="n">
        <v>11</v>
      </c>
      <c r="N69" t="n">
        <v>67.06999999999999</v>
      </c>
      <c r="O69" t="n">
        <v>32615.12</v>
      </c>
      <c r="P69" t="n">
        <v>309.83</v>
      </c>
      <c r="Q69" t="n">
        <v>1397.21</v>
      </c>
      <c r="R69" t="n">
        <v>84.3</v>
      </c>
      <c r="S69" t="n">
        <v>66.97</v>
      </c>
      <c r="T69" t="n">
        <v>6080.25</v>
      </c>
      <c r="U69" t="n">
        <v>0.79</v>
      </c>
      <c r="V69" t="n">
        <v>0.86</v>
      </c>
      <c r="W69" t="n">
        <v>5.31</v>
      </c>
      <c r="X69" t="n">
        <v>0.36</v>
      </c>
      <c r="Y69" t="n">
        <v>1</v>
      </c>
      <c r="Z69" t="n">
        <v>10</v>
      </c>
      <c r="AA69" t="n">
        <v>381.0762728453482</v>
      </c>
      <c r="AB69" t="n">
        <v>542.2442599350844</v>
      </c>
      <c r="AC69" t="n">
        <v>491.4499120328076</v>
      </c>
      <c r="AD69" t="n">
        <v>381076.2728453482</v>
      </c>
      <c r="AE69" t="n">
        <v>542244.2599350844</v>
      </c>
      <c r="AF69" t="n">
        <v>4.520573748661e-06</v>
      </c>
      <c r="AG69" t="n">
        <v>1.16125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3.5862</v>
      </c>
      <c r="E70" t="n">
        <v>27.88</v>
      </c>
      <c r="F70" t="n">
        <v>24.54</v>
      </c>
      <c r="G70" t="n">
        <v>105.16</v>
      </c>
      <c r="H70" t="n">
        <v>1.22</v>
      </c>
      <c r="I70" t="n">
        <v>14</v>
      </c>
      <c r="J70" t="n">
        <v>263.01</v>
      </c>
      <c r="K70" t="n">
        <v>57.72</v>
      </c>
      <c r="L70" t="n">
        <v>18</v>
      </c>
      <c r="M70" t="n">
        <v>8</v>
      </c>
      <c r="N70" t="n">
        <v>67.29000000000001</v>
      </c>
      <c r="O70" t="n">
        <v>32672.64</v>
      </c>
      <c r="P70" t="n">
        <v>307.24</v>
      </c>
      <c r="Q70" t="n">
        <v>1397.21</v>
      </c>
      <c r="R70" t="n">
        <v>84.62</v>
      </c>
      <c r="S70" t="n">
        <v>66.97</v>
      </c>
      <c r="T70" t="n">
        <v>6243.84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379.4480258511886</v>
      </c>
      <c r="AB70" t="n">
        <v>539.9273810075478</v>
      </c>
      <c r="AC70" t="n">
        <v>489.3500651017124</v>
      </c>
      <c r="AD70" t="n">
        <v>379448.0258511886</v>
      </c>
      <c r="AE70" t="n">
        <v>539927.3810075477</v>
      </c>
      <c r="AF70" t="n">
        <v>4.518305902298796e-06</v>
      </c>
      <c r="AG70" t="n">
        <v>1.161666666666667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3.5972</v>
      </c>
      <c r="E71" t="n">
        <v>27.8</v>
      </c>
      <c r="F71" t="n">
        <v>24.5</v>
      </c>
      <c r="G71" t="n">
        <v>113.07</v>
      </c>
      <c r="H71" t="n">
        <v>1.23</v>
      </c>
      <c r="I71" t="n">
        <v>13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303.88</v>
      </c>
      <c r="Q71" t="n">
        <v>1397.17</v>
      </c>
      <c r="R71" t="n">
        <v>83.28</v>
      </c>
      <c r="S71" t="n">
        <v>66.97</v>
      </c>
      <c r="T71" t="n">
        <v>5575.41</v>
      </c>
      <c r="U71" t="n">
        <v>0.8</v>
      </c>
      <c r="V71" t="n">
        <v>0.86</v>
      </c>
      <c r="W71" t="n">
        <v>5.32</v>
      </c>
      <c r="X71" t="n">
        <v>0.33</v>
      </c>
      <c r="Y71" t="n">
        <v>1</v>
      </c>
      <c r="Z71" t="n">
        <v>10</v>
      </c>
      <c r="AA71" t="n">
        <v>375.5758264052515</v>
      </c>
      <c r="AB71" t="n">
        <v>534.4175183566782</v>
      </c>
      <c r="AC71" t="n">
        <v>484.3563349414212</v>
      </c>
      <c r="AD71" t="n">
        <v>375575.8264052515</v>
      </c>
      <c r="AE71" t="n">
        <v>534417.5183566782</v>
      </c>
      <c r="AF71" t="n">
        <v>4.532164963401157e-06</v>
      </c>
      <c r="AG71" t="n">
        <v>1.158333333333333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3.595</v>
      </c>
      <c r="E72" t="n">
        <v>27.82</v>
      </c>
      <c r="F72" t="n">
        <v>24.52</v>
      </c>
      <c r="G72" t="n">
        <v>113.15</v>
      </c>
      <c r="H72" t="n">
        <v>1.25</v>
      </c>
      <c r="I72" t="n">
        <v>13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305.59</v>
      </c>
      <c r="Q72" t="n">
        <v>1397.19</v>
      </c>
      <c r="R72" t="n">
        <v>83.78</v>
      </c>
      <c r="S72" t="n">
        <v>66.97</v>
      </c>
      <c r="T72" t="n">
        <v>5826.17</v>
      </c>
      <c r="U72" t="n">
        <v>0.8</v>
      </c>
      <c r="V72" t="n">
        <v>0.86</v>
      </c>
      <c r="W72" t="n">
        <v>5.32</v>
      </c>
      <c r="X72" t="n">
        <v>0.35</v>
      </c>
      <c r="Y72" t="n">
        <v>1</v>
      </c>
      <c r="Z72" t="n">
        <v>10</v>
      </c>
      <c r="AA72" t="n">
        <v>377.1883245309712</v>
      </c>
      <c r="AB72" t="n">
        <v>536.7119877716827</v>
      </c>
      <c r="AC72" t="n">
        <v>486.4358715552361</v>
      </c>
      <c r="AD72" t="n">
        <v>377188.3245309712</v>
      </c>
      <c r="AE72" t="n">
        <v>536711.9877716828</v>
      </c>
      <c r="AF72" t="n">
        <v>4.529393151180685e-06</v>
      </c>
      <c r="AG72" t="n">
        <v>1.159166666666667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3.594</v>
      </c>
      <c r="E73" t="n">
        <v>27.82</v>
      </c>
      <c r="F73" t="n">
        <v>24.52</v>
      </c>
      <c r="G73" t="n">
        <v>113.18</v>
      </c>
      <c r="H73" t="n">
        <v>1.26</v>
      </c>
      <c r="I73" t="n">
        <v>13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306.49</v>
      </c>
      <c r="Q73" t="n">
        <v>1397.22</v>
      </c>
      <c r="R73" t="n">
        <v>83.95999999999999</v>
      </c>
      <c r="S73" t="n">
        <v>66.97</v>
      </c>
      <c r="T73" t="n">
        <v>5914.57</v>
      </c>
      <c r="U73" t="n">
        <v>0.8</v>
      </c>
      <c r="V73" t="n">
        <v>0.86</v>
      </c>
      <c r="W73" t="n">
        <v>5.32</v>
      </c>
      <c r="X73" t="n">
        <v>0.36</v>
      </c>
      <c r="Y73" t="n">
        <v>1</v>
      </c>
      <c r="Z73" t="n">
        <v>10</v>
      </c>
      <c r="AA73" t="n">
        <v>377.9584670063637</v>
      </c>
      <c r="AB73" t="n">
        <v>537.8078453896228</v>
      </c>
      <c r="AC73" t="n">
        <v>487.4290754851433</v>
      </c>
      <c r="AD73" t="n">
        <v>377958.4670063637</v>
      </c>
      <c r="AE73" t="n">
        <v>537807.8453896228</v>
      </c>
      <c r="AF73" t="n">
        <v>4.528133236535015e-06</v>
      </c>
      <c r="AG73" t="n">
        <v>1.159166666666667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3.5942</v>
      </c>
      <c r="E74" t="n">
        <v>27.82</v>
      </c>
      <c r="F74" t="n">
        <v>24.52</v>
      </c>
      <c r="G74" t="n">
        <v>113.17</v>
      </c>
      <c r="H74" t="n">
        <v>1.28</v>
      </c>
      <c r="I74" t="n">
        <v>13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306.77</v>
      </c>
      <c r="Q74" t="n">
        <v>1397.19</v>
      </c>
      <c r="R74" t="n">
        <v>83.95999999999999</v>
      </c>
      <c r="S74" t="n">
        <v>66.97</v>
      </c>
      <c r="T74" t="n">
        <v>5914.5</v>
      </c>
      <c r="U74" t="n">
        <v>0.8</v>
      </c>
      <c r="V74" t="n">
        <v>0.86</v>
      </c>
      <c r="W74" t="n">
        <v>5.32</v>
      </c>
      <c r="X74" t="n">
        <v>0.36</v>
      </c>
      <c r="Y74" t="n">
        <v>1</v>
      </c>
      <c r="Z74" t="n">
        <v>10</v>
      </c>
      <c r="AA74" t="n">
        <v>378.1462576209123</v>
      </c>
      <c r="AB74" t="n">
        <v>538.0750579926232</v>
      </c>
      <c r="AC74" t="n">
        <v>487.6712571363686</v>
      </c>
      <c r="AD74" t="n">
        <v>378146.2576209123</v>
      </c>
      <c r="AE74" t="n">
        <v>538075.0579926232</v>
      </c>
      <c r="AF74" t="n">
        <v>4.528385219464149e-06</v>
      </c>
      <c r="AG74" t="n">
        <v>1.159166666666667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3.5945</v>
      </c>
      <c r="E75" t="n">
        <v>27.82</v>
      </c>
      <c r="F75" t="n">
        <v>24.52</v>
      </c>
      <c r="G75" t="n">
        <v>113.17</v>
      </c>
      <c r="H75" t="n">
        <v>1.29</v>
      </c>
      <c r="I75" t="n">
        <v>13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306.75</v>
      </c>
      <c r="Q75" t="n">
        <v>1397.26</v>
      </c>
      <c r="R75" t="n">
        <v>83.73999999999999</v>
      </c>
      <c r="S75" t="n">
        <v>66.97</v>
      </c>
      <c r="T75" t="n">
        <v>5806.84</v>
      </c>
      <c r="U75" t="n">
        <v>0.8</v>
      </c>
      <c r="V75" t="n">
        <v>0.86</v>
      </c>
      <c r="W75" t="n">
        <v>5.33</v>
      </c>
      <c r="X75" t="n">
        <v>0.35</v>
      </c>
      <c r="Y75" t="n">
        <v>1</v>
      </c>
      <c r="Z75" t="n">
        <v>10</v>
      </c>
      <c r="AA75" t="n">
        <v>378.1009414483074</v>
      </c>
      <c r="AB75" t="n">
        <v>538.0105763226053</v>
      </c>
      <c r="AC75" t="n">
        <v>487.6128157412272</v>
      </c>
      <c r="AD75" t="n">
        <v>378100.9414483074</v>
      </c>
      <c r="AE75" t="n">
        <v>538010.5763226053</v>
      </c>
      <c r="AF75" t="n">
        <v>4.52876319385785e-06</v>
      </c>
      <c r="AG75" t="n">
        <v>1.159166666666667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3.5948</v>
      </c>
      <c r="E76" t="n">
        <v>27.82</v>
      </c>
      <c r="F76" t="n">
        <v>24.52</v>
      </c>
      <c r="G76" t="n">
        <v>113.15</v>
      </c>
      <c r="H76" t="n">
        <v>1.31</v>
      </c>
      <c r="I76" t="n">
        <v>13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307.13</v>
      </c>
      <c r="Q76" t="n">
        <v>1397.26</v>
      </c>
      <c r="R76" t="n">
        <v>83.7</v>
      </c>
      <c r="S76" t="n">
        <v>66.97</v>
      </c>
      <c r="T76" t="n">
        <v>5786.74</v>
      </c>
      <c r="U76" t="n">
        <v>0.8</v>
      </c>
      <c r="V76" t="n">
        <v>0.86</v>
      </c>
      <c r="W76" t="n">
        <v>5.32</v>
      </c>
      <c r="X76" t="n">
        <v>0.35</v>
      </c>
      <c r="Y76" t="n">
        <v>1</v>
      </c>
      <c r="Z76" t="n">
        <v>10</v>
      </c>
      <c r="AA76" t="n">
        <v>378.3528470440482</v>
      </c>
      <c r="AB76" t="n">
        <v>538.3690199546795</v>
      </c>
      <c r="AC76" t="n">
        <v>487.9376824193414</v>
      </c>
      <c r="AD76" t="n">
        <v>378352.8470440482</v>
      </c>
      <c r="AE76" t="n">
        <v>538369.0199546795</v>
      </c>
      <c r="AF76" t="n">
        <v>4.529141168251551e-06</v>
      </c>
      <c r="AG76" t="n">
        <v>1.159166666666667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3.5948</v>
      </c>
      <c r="E77" t="n">
        <v>27.82</v>
      </c>
      <c r="F77" t="n">
        <v>24.52</v>
      </c>
      <c r="G77" t="n">
        <v>113.15</v>
      </c>
      <c r="H77" t="n">
        <v>1.32</v>
      </c>
      <c r="I77" t="n">
        <v>13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307.52</v>
      </c>
      <c r="Q77" t="n">
        <v>1397.26</v>
      </c>
      <c r="R77" t="n">
        <v>83.69</v>
      </c>
      <c r="S77" t="n">
        <v>66.97</v>
      </c>
      <c r="T77" t="n">
        <v>5781.22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378.6426308936553</v>
      </c>
      <c r="AB77" t="n">
        <v>538.781361630791</v>
      </c>
      <c r="AC77" t="n">
        <v>488.3113982803017</v>
      </c>
      <c r="AD77" t="n">
        <v>378642.6308936554</v>
      </c>
      <c r="AE77" t="n">
        <v>538781.361630791</v>
      </c>
      <c r="AF77" t="n">
        <v>4.529141168251551e-06</v>
      </c>
      <c r="AG77" t="n">
        <v>1.159166666666667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3.5944</v>
      </c>
      <c r="E78" t="n">
        <v>27.82</v>
      </c>
      <c r="F78" t="n">
        <v>24.52</v>
      </c>
      <c r="G78" t="n">
        <v>113.17</v>
      </c>
      <c r="H78" t="n">
        <v>1.33</v>
      </c>
      <c r="I78" t="n">
        <v>13</v>
      </c>
      <c r="J78" t="n">
        <v>266.77</v>
      </c>
      <c r="K78" t="n">
        <v>57.72</v>
      </c>
      <c r="L78" t="n">
        <v>20</v>
      </c>
      <c r="M78" t="n">
        <v>0</v>
      </c>
      <c r="N78" t="n">
        <v>69.05</v>
      </c>
      <c r="O78" t="n">
        <v>33135.76</v>
      </c>
      <c r="P78" t="n">
        <v>308.03</v>
      </c>
      <c r="Q78" t="n">
        <v>1397.26</v>
      </c>
      <c r="R78" t="n">
        <v>83.7</v>
      </c>
      <c r="S78" t="n">
        <v>66.97</v>
      </c>
      <c r="T78" t="n">
        <v>5787.11</v>
      </c>
      <c r="U78" t="n">
        <v>0.8</v>
      </c>
      <c r="V78" t="n">
        <v>0.86</v>
      </c>
      <c r="W78" t="n">
        <v>5.33</v>
      </c>
      <c r="X78" t="n">
        <v>0.35</v>
      </c>
      <c r="Y78" t="n">
        <v>1</v>
      </c>
      <c r="Z78" t="n">
        <v>10</v>
      </c>
      <c r="AA78" t="n">
        <v>379.0622831732708</v>
      </c>
      <c r="AB78" t="n">
        <v>539.378496787202</v>
      </c>
      <c r="AC78" t="n">
        <v>488.8525972228689</v>
      </c>
      <c r="AD78" t="n">
        <v>379062.2831732708</v>
      </c>
      <c r="AE78" t="n">
        <v>539378.4967872021</v>
      </c>
      <c r="AF78" t="n">
        <v>4.528637202393283e-06</v>
      </c>
      <c r="AG78" t="n">
        <v>1.159166666666667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1.417</v>
      </c>
      <c r="E2" t="n">
        <v>70.56999999999999</v>
      </c>
      <c r="F2" t="n">
        <v>39.87</v>
      </c>
      <c r="G2" t="n">
        <v>4.65</v>
      </c>
      <c r="H2" t="n">
        <v>0.06</v>
      </c>
      <c r="I2" t="n">
        <v>515</v>
      </c>
      <c r="J2" t="n">
        <v>285.18</v>
      </c>
      <c r="K2" t="n">
        <v>61.2</v>
      </c>
      <c r="L2" t="n">
        <v>1</v>
      </c>
      <c r="M2" t="n">
        <v>513</v>
      </c>
      <c r="N2" t="n">
        <v>77.98</v>
      </c>
      <c r="O2" t="n">
        <v>35406.83</v>
      </c>
      <c r="P2" t="n">
        <v>709.05</v>
      </c>
      <c r="Q2" t="n">
        <v>1398.34</v>
      </c>
      <c r="R2" t="n">
        <v>585.76</v>
      </c>
      <c r="S2" t="n">
        <v>66.97</v>
      </c>
      <c r="T2" t="n">
        <v>254309.18</v>
      </c>
      <c r="U2" t="n">
        <v>0.11</v>
      </c>
      <c r="V2" t="n">
        <v>0.53</v>
      </c>
      <c r="W2" t="n">
        <v>6.16</v>
      </c>
      <c r="X2" t="n">
        <v>15.69</v>
      </c>
      <c r="Y2" t="n">
        <v>1</v>
      </c>
      <c r="Z2" t="n">
        <v>10</v>
      </c>
      <c r="AA2" t="n">
        <v>1978.354740910128</v>
      </c>
      <c r="AB2" t="n">
        <v>2815.057191476087</v>
      </c>
      <c r="AC2" t="n">
        <v>2551.358698169665</v>
      </c>
      <c r="AD2" t="n">
        <v>1978354.740910128</v>
      </c>
      <c r="AE2" t="n">
        <v>2815057.191476087</v>
      </c>
      <c r="AF2" t="n">
        <v>1.654091257578095e-06</v>
      </c>
      <c r="AG2" t="n">
        <v>2.940416666666666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1.7463</v>
      </c>
      <c r="E3" t="n">
        <v>57.26</v>
      </c>
      <c r="F3" t="n">
        <v>34.91</v>
      </c>
      <c r="G3" t="n">
        <v>5.82</v>
      </c>
      <c r="H3" t="n">
        <v>0.08</v>
      </c>
      <c r="I3" t="n">
        <v>360</v>
      </c>
      <c r="J3" t="n">
        <v>285.68</v>
      </c>
      <c r="K3" t="n">
        <v>61.2</v>
      </c>
      <c r="L3" t="n">
        <v>1.25</v>
      </c>
      <c r="M3" t="n">
        <v>358</v>
      </c>
      <c r="N3" t="n">
        <v>78.23999999999999</v>
      </c>
      <c r="O3" t="n">
        <v>35468.6</v>
      </c>
      <c r="P3" t="n">
        <v>620.09</v>
      </c>
      <c r="Q3" t="n">
        <v>1398.17</v>
      </c>
      <c r="R3" t="n">
        <v>424.36</v>
      </c>
      <c r="S3" t="n">
        <v>66.97</v>
      </c>
      <c r="T3" t="n">
        <v>174380.84</v>
      </c>
      <c r="U3" t="n">
        <v>0.16</v>
      </c>
      <c r="V3" t="n">
        <v>0.6</v>
      </c>
      <c r="W3" t="n">
        <v>5.86</v>
      </c>
      <c r="X3" t="n">
        <v>10.74</v>
      </c>
      <c r="Y3" t="n">
        <v>1</v>
      </c>
      <c r="Z3" t="n">
        <v>10</v>
      </c>
      <c r="AA3" t="n">
        <v>1407.897982193378</v>
      </c>
      <c r="AB3" t="n">
        <v>2003.33805544644</v>
      </c>
      <c r="AC3" t="n">
        <v>1815.67677865098</v>
      </c>
      <c r="AD3" t="n">
        <v>1407897.982193378</v>
      </c>
      <c r="AE3" t="n">
        <v>2003338.05544644</v>
      </c>
      <c r="AF3" t="n">
        <v>2.038489458792256e-06</v>
      </c>
      <c r="AG3" t="n">
        <v>2.385833333333333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1.9903</v>
      </c>
      <c r="E4" t="n">
        <v>50.24</v>
      </c>
      <c r="F4" t="n">
        <v>32.37</v>
      </c>
      <c r="G4" t="n">
        <v>7.01</v>
      </c>
      <c r="H4" t="n">
        <v>0.09</v>
      </c>
      <c r="I4" t="n">
        <v>277</v>
      </c>
      <c r="J4" t="n">
        <v>286.19</v>
      </c>
      <c r="K4" t="n">
        <v>61.2</v>
      </c>
      <c r="L4" t="n">
        <v>1.5</v>
      </c>
      <c r="M4" t="n">
        <v>275</v>
      </c>
      <c r="N4" t="n">
        <v>78.48999999999999</v>
      </c>
      <c r="O4" t="n">
        <v>35530.47</v>
      </c>
      <c r="P4" t="n">
        <v>574.13</v>
      </c>
      <c r="Q4" t="n">
        <v>1398.05</v>
      </c>
      <c r="R4" t="n">
        <v>339.29</v>
      </c>
      <c r="S4" t="n">
        <v>66.97</v>
      </c>
      <c r="T4" t="n">
        <v>132263.33</v>
      </c>
      <c r="U4" t="n">
        <v>0.2</v>
      </c>
      <c r="V4" t="n">
        <v>0.65</v>
      </c>
      <c r="W4" t="n">
        <v>5.77</v>
      </c>
      <c r="X4" t="n">
        <v>8.19</v>
      </c>
      <c r="Y4" t="n">
        <v>1</v>
      </c>
      <c r="Z4" t="n">
        <v>10</v>
      </c>
      <c r="AA4" t="n">
        <v>1146.159919111381</v>
      </c>
      <c r="AB4" t="n">
        <v>1630.903526124851</v>
      </c>
      <c r="AC4" t="n">
        <v>1478.129790703246</v>
      </c>
      <c r="AD4" t="n">
        <v>1146159.919111381</v>
      </c>
      <c r="AE4" t="n">
        <v>1630903.526124851</v>
      </c>
      <c r="AF4" t="n">
        <v>2.323315335185379e-06</v>
      </c>
      <c r="AG4" t="n">
        <v>2.093333333333333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2.177</v>
      </c>
      <c r="E5" t="n">
        <v>45.94</v>
      </c>
      <c r="F5" t="n">
        <v>30.81</v>
      </c>
      <c r="G5" t="n">
        <v>8.18</v>
      </c>
      <c r="H5" t="n">
        <v>0.11</v>
      </c>
      <c r="I5" t="n">
        <v>226</v>
      </c>
      <c r="J5" t="n">
        <v>286.69</v>
      </c>
      <c r="K5" t="n">
        <v>61.2</v>
      </c>
      <c r="L5" t="n">
        <v>1.75</v>
      </c>
      <c r="M5" t="n">
        <v>224</v>
      </c>
      <c r="N5" t="n">
        <v>78.73999999999999</v>
      </c>
      <c r="O5" t="n">
        <v>35592.57</v>
      </c>
      <c r="P5" t="n">
        <v>545.6799999999999</v>
      </c>
      <c r="Q5" t="n">
        <v>1397.8</v>
      </c>
      <c r="R5" t="n">
        <v>288.4</v>
      </c>
      <c r="S5" t="n">
        <v>66.97</v>
      </c>
      <c r="T5" t="n">
        <v>107073.42</v>
      </c>
      <c r="U5" t="n">
        <v>0.23</v>
      </c>
      <c r="V5" t="n">
        <v>0.68</v>
      </c>
      <c r="W5" t="n">
        <v>5.68</v>
      </c>
      <c r="X5" t="n">
        <v>6.63</v>
      </c>
      <c r="Y5" t="n">
        <v>1</v>
      </c>
      <c r="Z5" t="n">
        <v>10</v>
      </c>
      <c r="AA5" t="n">
        <v>997.4585423026734</v>
      </c>
      <c r="AB5" t="n">
        <v>1419.312110535161</v>
      </c>
      <c r="AC5" t="n">
        <v>1286.359051459502</v>
      </c>
      <c r="AD5" t="n">
        <v>997458.5423026734</v>
      </c>
      <c r="AE5" t="n">
        <v>1419312.110535161</v>
      </c>
      <c r="AF5" t="n">
        <v>2.54125382339274e-06</v>
      </c>
      <c r="AG5" t="n">
        <v>1.914166666666667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2.331</v>
      </c>
      <c r="E6" t="n">
        <v>42.9</v>
      </c>
      <c r="F6" t="n">
        <v>29.71</v>
      </c>
      <c r="G6" t="n">
        <v>9.380000000000001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525.41</v>
      </c>
      <c r="Q6" t="n">
        <v>1397.59</v>
      </c>
      <c r="R6" t="n">
        <v>253.83</v>
      </c>
      <c r="S6" t="n">
        <v>66.97</v>
      </c>
      <c r="T6" t="n">
        <v>89965.94</v>
      </c>
      <c r="U6" t="n">
        <v>0.26</v>
      </c>
      <c r="V6" t="n">
        <v>0.71</v>
      </c>
      <c r="W6" t="n">
        <v>5.59</v>
      </c>
      <c r="X6" t="n">
        <v>5.54</v>
      </c>
      <c r="Y6" t="n">
        <v>1</v>
      </c>
      <c r="Z6" t="n">
        <v>10</v>
      </c>
      <c r="AA6" t="n">
        <v>898.2023370460799</v>
      </c>
      <c r="AB6" t="n">
        <v>1278.077634923544</v>
      </c>
      <c r="AC6" t="n">
        <v>1158.35461555524</v>
      </c>
      <c r="AD6" t="n">
        <v>898202.3370460799</v>
      </c>
      <c r="AE6" t="n">
        <v>1278077.634923544</v>
      </c>
      <c r="AF6" t="n">
        <v>2.72102097488676e-06</v>
      </c>
      <c r="AG6" t="n">
        <v>1.7875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2.4514</v>
      </c>
      <c r="E7" t="n">
        <v>40.79</v>
      </c>
      <c r="F7" t="n">
        <v>28.95</v>
      </c>
      <c r="G7" t="n">
        <v>10.53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511.36</v>
      </c>
      <c r="Q7" t="n">
        <v>1397.5</v>
      </c>
      <c r="R7" t="n">
        <v>228.64</v>
      </c>
      <c r="S7" t="n">
        <v>66.97</v>
      </c>
      <c r="T7" t="n">
        <v>77496.82000000001</v>
      </c>
      <c r="U7" t="n">
        <v>0.29</v>
      </c>
      <c r="V7" t="n">
        <v>0.73</v>
      </c>
      <c r="W7" t="n">
        <v>5.56</v>
      </c>
      <c r="X7" t="n">
        <v>4.78</v>
      </c>
      <c r="Y7" t="n">
        <v>1</v>
      </c>
      <c r="Z7" t="n">
        <v>10</v>
      </c>
      <c r="AA7" t="n">
        <v>832.1307383379644</v>
      </c>
      <c r="AB7" t="n">
        <v>1184.062479173449</v>
      </c>
      <c r="AC7" t="n">
        <v>1073.146263089405</v>
      </c>
      <c r="AD7" t="n">
        <v>832130.7383379644</v>
      </c>
      <c r="AE7" t="n">
        <v>1184062.479173449</v>
      </c>
      <c r="AF7" t="n">
        <v>2.861566202418449e-06</v>
      </c>
      <c r="AG7" t="n">
        <v>1.699583333333333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2.5562</v>
      </c>
      <c r="E8" t="n">
        <v>39.12</v>
      </c>
      <c r="F8" t="n">
        <v>28.36</v>
      </c>
      <c r="G8" t="n">
        <v>11.73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500.01</v>
      </c>
      <c r="Q8" t="n">
        <v>1397.56</v>
      </c>
      <c r="R8" t="n">
        <v>208.95</v>
      </c>
      <c r="S8" t="n">
        <v>66.97</v>
      </c>
      <c r="T8" t="n">
        <v>67753.42</v>
      </c>
      <c r="U8" t="n">
        <v>0.32</v>
      </c>
      <c r="V8" t="n">
        <v>0.74</v>
      </c>
      <c r="W8" t="n">
        <v>5.53</v>
      </c>
      <c r="X8" t="n">
        <v>4.19</v>
      </c>
      <c r="Y8" t="n">
        <v>1</v>
      </c>
      <c r="Z8" t="n">
        <v>10</v>
      </c>
      <c r="AA8" t="n">
        <v>781.2138935981892</v>
      </c>
      <c r="AB8" t="n">
        <v>1111.611453587393</v>
      </c>
      <c r="AC8" t="n">
        <v>1007.482036131596</v>
      </c>
      <c r="AD8" t="n">
        <v>781213.8935981892</v>
      </c>
      <c r="AE8" t="n">
        <v>1111611.453587393</v>
      </c>
      <c r="AF8" t="n">
        <v>2.983901250967626e-06</v>
      </c>
      <c r="AG8" t="n">
        <v>1.63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2.6396</v>
      </c>
      <c r="E9" t="n">
        <v>37.88</v>
      </c>
      <c r="F9" t="n">
        <v>27.93</v>
      </c>
      <c r="G9" t="n">
        <v>12.89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491.68</v>
      </c>
      <c r="Q9" t="n">
        <v>1397.47</v>
      </c>
      <c r="R9" t="n">
        <v>194.86</v>
      </c>
      <c r="S9" t="n">
        <v>66.97</v>
      </c>
      <c r="T9" t="n">
        <v>60779.9</v>
      </c>
      <c r="U9" t="n">
        <v>0.34</v>
      </c>
      <c r="V9" t="n">
        <v>0.75</v>
      </c>
      <c r="W9" t="n">
        <v>5.52</v>
      </c>
      <c r="X9" t="n">
        <v>3.76</v>
      </c>
      <c r="Y9" t="n">
        <v>1</v>
      </c>
      <c r="Z9" t="n">
        <v>10</v>
      </c>
      <c r="AA9" t="n">
        <v>744.6157364454764</v>
      </c>
      <c r="AB9" t="n">
        <v>1059.534895547999</v>
      </c>
      <c r="AC9" t="n">
        <v>960.2837128695111</v>
      </c>
      <c r="AD9" t="n">
        <v>744615.7364454764</v>
      </c>
      <c r="AE9" t="n">
        <v>1059534.895547999</v>
      </c>
      <c r="AF9" t="n">
        <v>3.081255669374128e-06</v>
      </c>
      <c r="AG9" t="n">
        <v>1.578333333333333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2.7176</v>
      </c>
      <c r="E10" t="n">
        <v>36.8</v>
      </c>
      <c r="F10" t="n">
        <v>27.54</v>
      </c>
      <c r="G10" t="n">
        <v>14.12</v>
      </c>
      <c r="H10" t="n">
        <v>0.18</v>
      </c>
      <c r="I10" t="n">
        <v>117</v>
      </c>
      <c r="J10" t="n">
        <v>289.21</v>
      </c>
      <c r="K10" t="n">
        <v>61.2</v>
      </c>
      <c r="L10" t="n">
        <v>3</v>
      </c>
      <c r="M10" t="n">
        <v>115</v>
      </c>
      <c r="N10" t="n">
        <v>80.02</v>
      </c>
      <c r="O10" t="n">
        <v>35903.99</v>
      </c>
      <c r="P10" t="n">
        <v>484.13</v>
      </c>
      <c r="Q10" t="n">
        <v>1397.55</v>
      </c>
      <c r="R10" t="n">
        <v>182.29</v>
      </c>
      <c r="S10" t="n">
        <v>66.97</v>
      </c>
      <c r="T10" t="n">
        <v>54562.8</v>
      </c>
      <c r="U10" t="n">
        <v>0.37</v>
      </c>
      <c r="V10" t="n">
        <v>0.76</v>
      </c>
      <c r="W10" t="n">
        <v>5.49</v>
      </c>
      <c r="X10" t="n">
        <v>3.37</v>
      </c>
      <c r="Y10" t="n">
        <v>1</v>
      </c>
      <c r="Z10" t="n">
        <v>10</v>
      </c>
      <c r="AA10" t="n">
        <v>712.758242863306</v>
      </c>
      <c r="AB10" t="n">
        <v>1014.203962446671</v>
      </c>
      <c r="AC10" t="n">
        <v>919.1991228958433</v>
      </c>
      <c r="AD10" t="n">
        <v>712758.242863306</v>
      </c>
      <c r="AE10" t="n">
        <v>1014203.962446671</v>
      </c>
      <c r="AF10" t="n">
        <v>3.172306564286683e-06</v>
      </c>
      <c r="AG10" t="n">
        <v>1.533333333333333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2.782</v>
      </c>
      <c r="E11" t="n">
        <v>35.95</v>
      </c>
      <c r="F11" t="n">
        <v>27.23</v>
      </c>
      <c r="G11" t="n">
        <v>15.27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477.99</v>
      </c>
      <c r="Q11" t="n">
        <v>1397.56</v>
      </c>
      <c r="R11" t="n">
        <v>172.59</v>
      </c>
      <c r="S11" t="n">
        <v>66.97</v>
      </c>
      <c r="T11" t="n">
        <v>49763.61</v>
      </c>
      <c r="U11" t="n">
        <v>0.39</v>
      </c>
      <c r="V11" t="n">
        <v>0.77</v>
      </c>
      <c r="W11" t="n">
        <v>5.46</v>
      </c>
      <c r="X11" t="n">
        <v>3.06</v>
      </c>
      <c r="Y11" t="n">
        <v>1</v>
      </c>
      <c r="Z11" t="n">
        <v>10</v>
      </c>
      <c r="AA11" t="n">
        <v>687.87122989316</v>
      </c>
      <c r="AB11" t="n">
        <v>978.791524329664</v>
      </c>
      <c r="AC11" t="n">
        <v>887.1039198971978</v>
      </c>
      <c r="AD11" t="n">
        <v>687871.2298931601</v>
      </c>
      <c r="AE11" t="n">
        <v>978791.524329664</v>
      </c>
      <c r="AF11" t="n">
        <v>3.247481918547819e-06</v>
      </c>
      <c r="AG11" t="n">
        <v>1.497916666666667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2.8397</v>
      </c>
      <c r="E12" t="n">
        <v>35.22</v>
      </c>
      <c r="F12" t="n">
        <v>26.98</v>
      </c>
      <c r="G12" t="n">
        <v>16.52</v>
      </c>
      <c r="H12" t="n">
        <v>0.21</v>
      </c>
      <c r="I12" t="n">
        <v>98</v>
      </c>
      <c r="J12" t="n">
        <v>290.23</v>
      </c>
      <c r="K12" t="n">
        <v>61.2</v>
      </c>
      <c r="L12" t="n">
        <v>3.5</v>
      </c>
      <c r="M12" t="n">
        <v>96</v>
      </c>
      <c r="N12" t="n">
        <v>80.53</v>
      </c>
      <c r="O12" t="n">
        <v>36029.29</v>
      </c>
      <c r="P12" t="n">
        <v>473</v>
      </c>
      <c r="Q12" t="n">
        <v>1397.27</v>
      </c>
      <c r="R12" t="n">
        <v>164.28</v>
      </c>
      <c r="S12" t="n">
        <v>66.97</v>
      </c>
      <c r="T12" t="n">
        <v>45651.1</v>
      </c>
      <c r="U12" t="n">
        <v>0.41</v>
      </c>
      <c r="V12" t="n">
        <v>0.78</v>
      </c>
      <c r="W12" t="n">
        <v>5.46</v>
      </c>
      <c r="X12" t="n">
        <v>2.82</v>
      </c>
      <c r="Y12" t="n">
        <v>1</v>
      </c>
      <c r="Z12" t="n">
        <v>10</v>
      </c>
      <c r="AA12" t="n">
        <v>667.3202477669082</v>
      </c>
      <c r="AB12" t="n">
        <v>949.5489477431275</v>
      </c>
      <c r="AC12" t="n">
        <v>860.6006210097491</v>
      </c>
      <c r="AD12" t="n">
        <v>667320.2477669083</v>
      </c>
      <c r="AE12" t="n">
        <v>949548.9477431276</v>
      </c>
      <c r="AF12" t="n">
        <v>3.314836234399799e-06</v>
      </c>
      <c r="AG12" t="n">
        <v>1.4675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2.8896</v>
      </c>
      <c r="E13" t="n">
        <v>34.61</v>
      </c>
      <c r="F13" t="n">
        <v>26.75</v>
      </c>
      <c r="G13" t="n">
        <v>17.64</v>
      </c>
      <c r="H13" t="n">
        <v>0.23</v>
      </c>
      <c r="I13" t="n">
        <v>91</v>
      </c>
      <c r="J13" t="n">
        <v>290.74</v>
      </c>
      <c r="K13" t="n">
        <v>61.2</v>
      </c>
      <c r="L13" t="n">
        <v>3.75</v>
      </c>
      <c r="M13" t="n">
        <v>89</v>
      </c>
      <c r="N13" t="n">
        <v>80.79000000000001</v>
      </c>
      <c r="O13" t="n">
        <v>36092.1</v>
      </c>
      <c r="P13" t="n">
        <v>468.15</v>
      </c>
      <c r="Q13" t="n">
        <v>1397.3</v>
      </c>
      <c r="R13" t="n">
        <v>157.3</v>
      </c>
      <c r="S13" t="n">
        <v>66.97</v>
      </c>
      <c r="T13" t="n">
        <v>42197.33</v>
      </c>
      <c r="U13" t="n">
        <v>0.43</v>
      </c>
      <c r="V13" t="n">
        <v>0.79</v>
      </c>
      <c r="W13" t="n">
        <v>5.43</v>
      </c>
      <c r="X13" t="n">
        <v>2.59</v>
      </c>
      <c r="Y13" t="n">
        <v>1</v>
      </c>
      <c r="Z13" t="n">
        <v>10</v>
      </c>
      <c r="AA13" t="n">
        <v>649.6106991569993</v>
      </c>
      <c r="AB13" t="n">
        <v>924.3495276688567</v>
      </c>
      <c r="AC13" t="n">
        <v>837.7617388051536</v>
      </c>
      <c r="AD13" t="n">
        <v>649610.6991569994</v>
      </c>
      <c r="AE13" t="n">
        <v>924349.5276688567</v>
      </c>
      <c r="AF13" t="n">
        <v>3.373085460760524e-06</v>
      </c>
      <c r="AG13" t="n">
        <v>1.442083333333333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2.9306</v>
      </c>
      <c r="E14" t="n">
        <v>34.12</v>
      </c>
      <c r="F14" t="n">
        <v>26.59</v>
      </c>
      <c r="G14" t="n">
        <v>18.77</v>
      </c>
      <c r="H14" t="n">
        <v>0.24</v>
      </c>
      <c r="I14" t="n">
        <v>85</v>
      </c>
      <c r="J14" t="n">
        <v>291.25</v>
      </c>
      <c r="K14" t="n">
        <v>61.2</v>
      </c>
      <c r="L14" t="n">
        <v>4</v>
      </c>
      <c r="M14" t="n">
        <v>83</v>
      </c>
      <c r="N14" t="n">
        <v>81.05</v>
      </c>
      <c r="O14" t="n">
        <v>36155.02</v>
      </c>
      <c r="P14" t="n">
        <v>464.68</v>
      </c>
      <c r="Q14" t="n">
        <v>1397.42</v>
      </c>
      <c r="R14" t="n">
        <v>151.66</v>
      </c>
      <c r="S14" t="n">
        <v>66.97</v>
      </c>
      <c r="T14" t="n">
        <v>39407.12</v>
      </c>
      <c r="U14" t="n">
        <v>0.44</v>
      </c>
      <c r="V14" t="n">
        <v>0.79</v>
      </c>
      <c r="W14" t="n">
        <v>5.43</v>
      </c>
      <c r="X14" t="n">
        <v>2.42</v>
      </c>
      <c r="Y14" t="n">
        <v>1</v>
      </c>
      <c r="Z14" t="n">
        <v>10</v>
      </c>
      <c r="AA14" t="n">
        <v>636.1927625656067</v>
      </c>
      <c r="AB14" t="n">
        <v>905.256764315914</v>
      </c>
      <c r="AC14" t="n">
        <v>820.4574765684482</v>
      </c>
      <c r="AD14" t="n">
        <v>636192.7625656067</v>
      </c>
      <c r="AE14" t="n">
        <v>905256.764315914</v>
      </c>
      <c r="AF14" t="n">
        <v>3.420945546547893e-06</v>
      </c>
      <c r="AG14" t="n">
        <v>1.421666666666667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2.9754</v>
      </c>
      <c r="E15" t="n">
        <v>33.61</v>
      </c>
      <c r="F15" t="n">
        <v>26.4</v>
      </c>
      <c r="G15" t="n">
        <v>20.05</v>
      </c>
      <c r="H15" t="n">
        <v>0.26</v>
      </c>
      <c r="I15" t="n">
        <v>79</v>
      </c>
      <c r="J15" t="n">
        <v>291.76</v>
      </c>
      <c r="K15" t="n">
        <v>61.2</v>
      </c>
      <c r="L15" t="n">
        <v>4.25</v>
      </c>
      <c r="M15" t="n">
        <v>77</v>
      </c>
      <c r="N15" t="n">
        <v>81.31</v>
      </c>
      <c r="O15" t="n">
        <v>36218.04</v>
      </c>
      <c r="P15" t="n">
        <v>460.61</v>
      </c>
      <c r="Q15" t="n">
        <v>1397.25</v>
      </c>
      <c r="R15" t="n">
        <v>145.15</v>
      </c>
      <c r="S15" t="n">
        <v>66.97</v>
      </c>
      <c r="T15" t="n">
        <v>36183.15</v>
      </c>
      <c r="U15" t="n">
        <v>0.46</v>
      </c>
      <c r="V15" t="n">
        <v>0.8</v>
      </c>
      <c r="W15" t="n">
        <v>5.43</v>
      </c>
      <c r="X15" t="n">
        <v>2.24</v>
      </c>
      <c r="Y15" t="n">
        <v>1</v>
      </c>
      <c r="Z15" t="n">
        <v>10</v>
      </c>
      <c r="AA15" t="n">
        <v>621.5979771842908</v>
      </c>
      <c r="AB15" t="n">
        <v>884.4894293703002</v>
      </c>
      <c r="AC15" t="n">
        <v>801.6355070497713</v>
      </c>
      <c r="AD15" t="n">
        <v>621597.9771842908</v>
      </c>
      <c r="AE15" t="n">
        <v>884489.4293703001</v>
      </c>
      <c r="AF15" t="n">
        <v>3.473241445164335e-06</v>
      </c>
      <c r="AG15" t="n">
        <v>1.400416666666667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3.0115</v>
      </c>
      <c r="E16" t="n">
        <v>33.21</v>
      </c>
      <c r="F16" t="n">
        <v>26.27</v>
      </c>
      <c r="G16" t="n">
        <v>21.3</v>
      </c>
      <c r="H16" t="n">
        <v>0.27</v>
      </c>
      <c r="I16" t="n">
        <v>74</v>
      </c>
      <c r="J16" t="n">
        <v>292.27</v>
      </c>
      <c r="K16" t="n">
        <v>61.2</v>
      </c>
      <c r="L16" t="n">
        <v>4.5</v>
      </c>
      <c r="M16" t="n">
        <v>72</v>
      </c>
      <c r="N16" t="n">
        <v>81.56999999999999</v>
      </c>
      <c r="O16" t="n">
        <v>36281.16</v>
      </c>
      <c r="P16" t="n">
        <v>457.6</v>
      </c>
      <c r="Q16" t="n">
        <v>1397.32</v>
      </c>
      <c r="R16" t="n">
        <v>140.7</v>
      </c>
      <c r="S16" t="n">
        <v>66.97</v>
      </c>
      <c r="T16" t="n">
        <v>33981.13</v>
      </c>
      <c r="U16" t="n">
        <v>0.48</v>
      </c>
      <c r="V16" t="n">
        <v>0.8</v>
      </c>
      <c r="W16" t="n">
        <v>5.42</v>
      </c>
      <c r="X16" t="n">
        <v>2.1</v>
      </c>
      <c r="Y16" t="n">
        <v>1</v>
      </c>
      <c r="Z16" t="n">
        <v>10</v>
      </c>
      <c r="AA16" t="n">
        <v>610.558656801525</v>
      </c>
      <c r="AB16" t="n">
        <v>868.7812666278505</v>
      </c>
      <c r="AC16" t="n">
        <v>787.3987953529129</v>
      </c>
      <c r="AD16" t="n">
        <v>610558.656801525</v>
      </c>
      <c r="AE16" t="n">
        <v>868781.2666278505</v>
      </c>
      <c r="AF16" t="n">
        <v>3.51538166704053e-06</v>
      </c>
      <c r="AG16" t="n">
        <v>1.38375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3.0391</v>
      </c>
      <c r="E17" t="n">
        <v>32.9</v>
      </c>
      <c r="F17" t="n">
        <v>26.18</v>
      </c>
      <c r="G17" t="n">
        <v>22.44</v>
      </c>
      <c r="H17" t="n">
        <v>0.29</v>
      </c>
      <c r="I17" t="n">
        <v>70</v>
      </c>
      <c r="J17" t="n">
        <v>292.79</v>
      </c>
      <c r="K17" t="n">
        <v>61.2</v>
      </c>
      <c r="L17" t="n">
        <v>4.75</v>
      </c>
      <c r="M17" t="n">
        <v>68</v>
      </c>
      <c r="N17" t="n">
        <v>81.84</v>
      </c>
      <c r="O17" t="n">
        <v>36344.4</v>
      </c>
      <c r="P17" t="n">
        <v>455.33</v>
      </c>
      <c r="Q17" t="n">
        <v>1397.29</v>
      </c>
      <c r="R17" t="n">
        <v>138.22</v>
      </c>
      <c r="S17" t="n">
        <v>66.97</v>
      </c>
      <c r="T17" t="n">
        <v>32760.32</v>
      </c>
      <c r="U17" t="n">
        <v>0.48</v>
      </c>
      <c r="V17" t="n">
        <v>0.8</v>
      </c>
      <c r="W17" t="n">
        <v>5.41</v>
      </c>
      <c r="X17" t="n">
        <v>2.02</v>
      </c>
      <c r="Y17" t="n">
        <v>1</v>
      </c>
      <c r="Z17" t="n">
        <v>10</v>
      </c>
      <c r="AA17" t="n">
        <v>602.385339578648</v>
      </c>
      <c r="AB17" t="n">
        <v>857.1512212418089</v>
      </c>
      <c r="AC17" t="n">
        <v>776.8581862506779</v>
      </c>
      <c r="AD17" t="n">
        <v>602385.339578648</v>
      </c>
      <c r="AE17" t="n">
        <v>857151.221241809</v>
      </c>
      <c r="AF17" t="n">
        <v>3.547599676009589e-06</v>
      </c>
      <c r="AG17" t="n">
        <v>1.370833333333333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3.0724</v>
      </c>
      <c r="E18" t="n">
        <v>32.55</v>
      </c>
      <c r="F18" t="n">
        <v>26.04</v>
      </c>
      <c r="G18" t="n">
        <v>23.67</v>
      </c>
      <c r="H18" t="n">
        <v>0.3</v>
      </c>
      <c r="I18" t="n">
        <v>66</v>
      </c>
      <c r="J18" t="n">
        <v>293.3</v>
      </c>
      <c r="K18" t="n">
        <v>61.2</v>
      </c>
      <c r="L18" t="n">
        <v>5</v>
      </c>
      <c r="M18" t="n">
        <v>64</v>
      </c>
      <c r="N18" t="n">
        <v>82.09999999999999</v>
      </c>
      <c r="O18" t="n">
        <v>36407.75</v>
      </c>
      <c r="P18" t="n">
        <v>452.24</v>
      </c>
      <c r="Q18" t="n">
        <v>1397.25</v>
      </c>
      <c r="R18" t="n">
        <v>133.49</v>
      </c>
      <c r="S18" t="n">
        <v>66.97</v>
      </c>
      <c r="T18" t="n">
        <v>30419.2</v>
      </c>
      <c r="U18" t="n">
        <v>0.5</v>
      </c>
      <c r="V18" t="n">
        <v>0.8100000000000001</v>
      </c>
      <c r="W18" t="n">
        <v>5.41</v>
      </c>
      <c r="X18" t="n">
        <v>1.88</v>
      </c>
      <c r="Y18" t="n">
        <v>1</v>
      </c>
      <c r="Z18" t="n">
        <v>10</v>
      </c>
      <c r="AA18" t="n">
        <v>592.1999530849228</v>
      </c>
      <c r="AB18" t="n">
        <v>842.6581453013767</v>
      </c>
      <c r="AC18" t="n">
        <v>763.7227389582316</v>
      </c>
      <c r="AD18" t="n">
        <v>592199.9530849227</v>
      </c>
      <c r="AE18" t="n">
        <v>842658.1453013767</v>
      </c>
      <c r="AF18" t="n">
        <v>3.586471404222257e-06</v>
      </c>
      <c r="AG18" t="n">
        <v>1.35625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3.0951</v>
      </c>
      <c r="E19" t="n">
        <v>32.31</v>
      </c>
      <c r="F19" t="n">
        <v>25.97</v>
      </c>
      <c r="G19" t="n">
        <v>24.73</v>
      </c>
      <c r="H19" t="n">
        <v>0.32</v>
      </c>
      <c r="I19" t="n">
        <v>63</v>
      </c>
      <c r="J19" t="n">
        <v>293.81</v>
      </c>
      <c r="K19" t="n">
        <v>61.2</v>
      </c>
      <c r="L19" t="n">
        <v>5.25</v>
      </c>
      <c r="M19" t="n">
        <v>61</v>
      </c>
      <c r="N19" t="n">
        <v>82.36</v>
      </c>
      <c r="O19" t="n">
        <v>36471.2</v>
      </c>
      <c r="P19" t="n">
        <v>450.01</v>
      </c>
      <c r="Q19" t="n">
        <v>1397.36</v>
      </c>
      <c r="R19" t="n">
        <v>131.22</v>
      </c>
      <c r="S19" t="n">
        <v>66.97</v>
      </c>
      <c r="T19" t="n">
        <v>29297.14</v>
      </c>
      <c r="U19" t="n">
        <v>0.51</v>
      </c>
      <c r="V19" t="n">
        <v>0.8100000000000001</v>
      </c>
      <c r="W19" t="n">
        <v>5.4</v>
      </c>
      <c r="X19" t="n">
        <v>1.8</v>
      </c>
      <c r="Y19" t="n">
        <v>1</v>
      </c>
      <c r="Z19" t="n">
        <v>10</v>
      </c>
      <c r="AA19" t="n">
        <v>585.4512353842684</v>
      </c>
      <c r="AB19" t="n">
        <v>833.0552030667959</v>
      </c>
      <c r="AC19" t="n">
        <v>755.0193455520852</v>
      </c>
      <c r="AD19" t="n">
        <v>585451.2353842685</v>
      </c>
      <c r="AE19" t="n">
        <v>833055.2030667959</v>
      </c>
      <c r="AF19" t="n">
        <v>3.612969549280142e-06</v>
      </c>
      <c r="AG19" t="n">
        <v>1.34625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3.1198</v>
      </c>
      <c r="E20" t="n">
        <v>32.05</v>
      </c>
      <c r="F20" t="n">
        <v>25.87</v>
      </c>
      <c r="G20" t="n">
        <v>25.87</v>
      </c>
      <c r="H20" t="n">
        <v>0.33</v>
      </c>
      <c r="I20" t="n">
        <v>60</v>
      </c>
      <c r="J20" t="n">
        <v>294.33</v>
      </c>
      <c r="K20" t="n">
        <v>61.2</v>
      </c>
      <c r="L20" t="n">
        <v>5.5</v>
      </c>
      <c r="M20" t="n">
        <v>58</v>
      </c>
      <c r="N20" t="n">
        <v>82.63</v>
      </c>
      <c r="O20" t="n">
        <v>36534.76</v>
      </c>
      <c r="P20" t="n">
        <v>447.94</v>
      </c>
      <c r="Q20" t="n">
        <v>1397.27</v>
      </c>
      <c r="R20" t="n">
        <v>127.89</v>
      </c>
      <c r="S20" t="n">
        <v>66.97</v>
      </c>
      <c r="T20" t="n">
        <v>27647.27</v>
      </c>
      <c r="U20" t="n">
        <v>0.52</v>
      </c>
      <c r="V20" t="n">
        <v>0.8100000000000001</v>
      </c>
      <c r="W20" t="n">
        <v>5.4</v>
      </c>
      <c r="X20" t="n">
        <v>1.7</v>
      </c>
      <c r="Y20" t="n">
        <v>1</v>
      </c>
      <c r="Z20" t="n">
        <v>10</v>
      </c>
      <c r="AA20" t="n">
        <v>578.3579896998361</v>
      </c>
      <c r="AB20" t="n">
        <v>822.9620221716032</v>
      </c>
      <c r="AC20" t="n">
        <v>745.8716362454593</v>
      </c>
      <c r="AD20" t="n">
        <v>578357.9896998361</v>
      </c>
      <c r="AE20" t="n">
        <v>822962.0221716032</v>
      </c>
      <c r="AF20" t="n">
        <v>3.641802332669117e-06</v>
      </c>
      <c r="AG20" t="n">
        <v>1.335416666666666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3.1476</v>
      </c>
      <c r="E21" t="n">
        <v>31.77</v>
      </c>
      <c r="F21" t="n">
        <v>25.75</v>
      </c>
      <c r="G21" t="n">
        <v>27.1</v>
      </c>
      <c r="H21" t="n">
        <v>0.35</v>
      </c>
      <c r="I21" t="n">
        <v>57</v>
      </c>
      <c r="J21" t="n">
        <v>294.84</v>
      </c>
      <c r="K21" t="n">
        <v>61.2</v>
      </c>
      <c r="L21" t="n">
        <v>5.75</v>
      </c>
      <c r="M21" t="n">
        <v>55</v>
      </c>
      <c r="N21" t="n">
        <v>82.90000000000001</v>
      </c>
      <c r="O21" t="n">
        <v>36598.44</v>
      </c>
      <c r="P21" t="n">
        <v>444.67</v>
      </c>
      <c r="Q21" t="n">
        <v>1397.27</v>
      </c>
      <c r="R21" t="n">
        <v>124.2</v>
      </c>
      <c r="S21" t="n">
        <v>66.97</v>
      </c>
      <c r="T21" t="n">
        <v>25816.47</v>
      </c>
      <c r="U21" t="n">
        <v>0.54</v>
      </c>
      <c r="V21" t="n">
        <v>0.82</v>
      </c>
      <c r="W21" t="n">
        <v>5.38</v>
      </c>
      <c r="X21" t="n">
        <v>1.58</v>
      </c>
      <c r="Y21" t="n">
        <v>1</v>
      </c>
      <c r="Z21" t="n">
        <v>10</v>
      </c>
      <c r="AA21" t="n">
        <v>569.6619037901196</v>
      </c>
      <c r="AB21" t="n">
        <v>810.5881143624407</v>
      </c>
      <c r="AC21" t="n">
        <v>734.6568455069796</v>
      </c>
      <c r="AD21" t="n">
        <v>569661.9037901196</v>
      </c>
      <c r="AE21" t="n">
        <v>810588.1143624407</v>
      </c>
      <c r="AF21" t="n">
        <v>3.674253805471285e-06</v>
      </c>
      <c r="AG21" t="n">
        <v>1.32375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3.1706</v>
      </c>
      <c r="E22" t="n">
        <v>31.54</v>
      </c>
      <c r="F22" t="n">
        <v>25.68</v>
      </c>
      <c r="G22" t="n">
        <v>28.53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442.96</v>
      </c>
      <c r="Q22" t="n">
        <v>1397.29</v>
      </c>
      <c r="R22" t="n">
        <v>121.68</v>
      </c>
      <c r="S22" t="n">
        <v>66.97</v>
      </c>
      <c r="T22" t="n">
        <v>24574.03</v>
      </c>
      <c r="U22" t="n">
        <v>0.55</v>
      </c>
      <c r="V22" t="n">
        <v>0.82</v>
      </c>
      <c r="W22" t="n">
        <v>5.39</v>
      </c>
      <c r="X22" t="n">
        <v>1.51</v>
      </c>
      <c r="Y22" t="n">
        <v>1</v>
      </c>
      <c r="Z22" t="n">
        <v>10</v>
      </c>
      <c r="AA22" t="n">
        <v>563.6202882223243</v>
      </c>
      <c r="AB22" t="n">
        <v>801.9913278506184</v>
      </c>
      <c r="AC22" t="n">
        <v>726.8653568972067</v>
      </c>
      <c r="AD22" t="n">
        <v>563620.2882223243</v>
      </c>
      <c r="AE22" t="n">
        <v>801991.3278506184</v>
      </c>
      <c r="AF22" t="n">
        <v>3.701102146278833e-06</v>
      </c>
      <c r="AG22" t="n">
        <v>1.314166666666667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3.1856</v>
      </c>
      <c r="E23" t="n">
        <v>31.39</v>
      </c>
      <c r="F23" t="n">
        <v>25.64</v>
      </c>
      <c r="G23" t="n">
        <v>29.58</v>
      </c>
      <c r="H23" t="n">
        <v>0.38</v>
      </c>
      <c r="I23" t="n">
        <v>52</v>
      </c>
      <c r="J23" t="n">
        <v>295.88</v>
      </c>
      <c r="K23" t="n">
        <v>61.2</v>
      </c>
      <c r="L23" t="n">
        <v>6.25</v>
      </c>
      <c r="M23" t="n">
        <v>50</v>
      </c>
      <c r="N23" t="n">
        <v>83.43000000000001</v>
      </c>
      <c r="O23" t="n">
        <v>36726.12</v>
      </c>
      <c r="P23" t="n">
        <v>441.77</v>
      </c>
      <c r="Q23" t="n">
        <v>1397.26</v>
      </c>
      <c r="R23" t="n">
        <v>120.73</v>
      </c>
      <c r="S23" t="n">
        <v>66.97</v>
      </c>
      <c r="T23" t="n">
        <v>24109.19</v>
      </c>
      <c r="U23" t="n">
        <v>0.55</v>
      </c>
      <c r="V23" t="n">
        <v>0.82</v>
      </c>
      <c r="W23" t="n">
        <v>5.38</v>
      </c>
      <c r="X23" t="n">
        <v>1.47</v>
      </c>
      <c r="Y23" t="n">
        <v>1</v>
      </c>
      <c r="Z23" t="n">
        <v>10</v>
      </c>
      <c r="AA23" t="n">
        <v>559.7020566137795</v>
      </c>
      <c r="AB23" t="n">
        <v>796.4159647272037</v>
      </c>
      <c r="AC23" t="n">
        <v>721.8122619748548</v>
      </c>
      <c r="AD23" t="n">
        <v>559702.0566137795</v>
      </c>
      <c r="AE23" t="n">
        <v>796415.9647272037</v>
      </c>
      <c r="AF23" t="n">
        <v>3.718611933762018e-06</v>
      </c>
      <c r="AG23" t="n">
        <v>1.307916666666667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3.2029</v>
      </c>
      <c r="E24" t="n">
        <v>31.22</v>
      </c>
      <c r="F24" t="n">
        <v>25.58</v>
      </c>
      <c r="G24" t="n">
        <v>30.69</v>
      </c>
      <c r="H24" t="n">
        <v>0.39</v>
      </c>
      <c r="I24" t="n">
        <v>50</v>
      </c>
      <c r="J24" t="n">
        <v>296.4</v>
      </c>
      <c r="K24" t="n">
        <v>61.2</v>
      </c>
      <c r="L24" t="n">
        <v>6.5</v>
      </c>
      <c r="M24" t="n">
        <v>48</v>
      </c>
      <c r="N24" t="n">
        <v>83.7</v>
      </c>
      <c r="O24" t="n">
        <v>36790.13</v>
      </c>
      <c r="P24" t="n">
        <v>439.92</v>
      </c>
      <c r="Q24" t="n">
        <v>1397.31</v>
      </c>
      <c r="R24" t="n">
        <v>118.43</v>
      </c>
      <c r="S24" t="n">
        <v>66.97</v>
      </c>
      <c r="T24" t="n">
        <v>22964.79</v>
      </c>
      <c r="U24" t="n">
        <v>0.57</v>
      </c>
      <c r="V24" t="n">
        <v>0.82</v>
      </c>
      <c r="W24" t="n">
        <v>5.38</v>
      </c>
      <c r="X24" t="n">
        <v>1.41</v>
      </c>
      <c r="Y24" t="n">
        <v>1</v>
      </c>
      <c r="Z24" t="n">
        <v>10</v>
      </c>
      <c r="AA24" t="n">
        <v>554.7371286801877</v>
      </c>
      <c r="AB24" t="n">
        <v>789.351227652705</v>
      </c>
      <c r="AC24" t="n">
        <v>715.4093091539023</v>
      </c>
      <c r="AD24" t="n">
        <v>554737.1286801876</v>
      </c>
      <c r="AE24" t="n">
        <v>789351.227652705</v>
      </c>
      <c r="AF24" t="n">
        <v>3.738806555325956e-06</v>
      </c>
      <c r="AG24" t="n">
        <v>1.300833333333333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3.218</v>
      </c>
      <c r="E25" t="n">
        <v>31.08</v>
      </c>
      <c r="F25" t="n">
        <v>25.54</v>
      </c>
      <c r="G25" t="n">
        <v>31.92</v>
      </c>
      <c r="H25" t="n">
        <v>0.4</v>
      </c>
      <c r="I25" t="n">
        <v>48</v>
      </c>
      <c r="J25" t="n">
        <v>296.92</v>
      </c>
      <c r="K25" t="n">
        <v>61.2</v>
      </c>
      <c r="L25" t="n">
        <v>6.75</v>
      </c>
      <c r="M25" t="n">
        <v>46</v>
      </c>
      <c r="N25" t="n">
        <v>83.97</v>
      </c>
      <c r="O25" t="n">
        <v>36854.25</v>
      </c>
      <c r="P25" t="n">
        <v>438.56</v>
      </c>
      <c r="Q25" t="n">
        <v>1397.19</v>
      </c>
      <c r="R25" t="n">
        <v>116.98</v>
      </c>
      <c r="S25" t="n">
        <v>66.97</v>
      </c>
      <c r="T25" t="n">
        <v>22253.71</v>
      </c>
      <c r="U25" t="n">
        <v>0.57</v>
      </c>
      <c r="V25" t="n">
        <v>0.82</v>
      </c>
      <c r="W25" t="n">
        <v>5.38</v>
      </c>
      <c r="X25" t="n">
        <v>1.37</v>
      </c>
      <c r="Y25" t="n">
        <v>1</v>
      </c>
      <c r="Z25" t="n">
        <v>10</v>
      </c>
      <c r="AA25" t="n">
        <v>550.7449133786084</v>
      </c>
      <c r="AB25" t="n">
        <v>783.6705910296383</v>
      </c>
      <c r="AC25" t="n">
        <v>710.2608021525924</v>
      </c>
      <c r="AD25" t="n">
        <v>550744.9133786084</v>
      </c>
      <c r="AE25" t="n">
        <v>783670.5910296383</v>
      </c>
      <c r="AF25" t="n">
        <v>3.756433074725694e-06</v>
      </c>
      <c r="AG25" t="n">
        <v>1.295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3.2366</v>
      </c>
      <c r="E26" t="n">
        <v>30.9</v>
      </c>
      <c r="F26" t="n">
        <v>25.47</v>
      </c>
      <c r="G26" t="n">
        <v>33.22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436.47</v>
      </c>
      <c r="Q26" t="n">
        <v>1397.35</v>
      </c>
      <c r="R26" t="n">
        <v>114.69</v>
      </c>
      <c r="S26" t="n">
        <v>66.97</v>
      </c>
      <c r="T26" t="n">
        <v>21117.03</v>
      </c>
      <c r="U26" t="n">
        <v>0.58</v>
      </c>
      <c r="V26" t="n">
        <v>0.83</v>
      </c>
      <c r="W26" t="n">
        <v>5.38</v>
      </c>
      <c r="X26" t="n">
        <v>1.3</v>
      </c>
      <c r="Y26" t="n">
        <v>1</v>
      </c>
      <c r="Z26" t="n">
        <v>10</v>
      </c>
      <c r="AA26" t="n">
        <v>545.3934690385684</v>
      </c>
      <c r="AB26" t="n">
        <v>776.0558687744763</v>
      </c>
      <c r="AC26" t="n">
        <v>703.3593836241586</v>
      </c>
      <c r="AD26" t="n">
        <v>545393.4690385683</v>
      </c>
      <c r="AE26" t="n">
        <v>776055.8687744762</v>
      </c>
      <c r="AF26" t="n">
        <v>3.778145211204842e-06</v>
      </c>
      <c r="AG26" t="n">
        <v>1.2875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3.2546</v>
      </c>
      <c r="E27" t="n">
        <v>30.73</v>
      </c>
      <c r="F27" t="n">
        <v>25.41</v>
      </c>
      <c r="G27" t="n">
        <v>34.64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434.52</v>
      </c>
      <c r="Q27" t="n">
        <v>1397.39</v>
      </c>
      <c r="R27" t="n">
        <v>112.97</v>
      </c>
      <c r="S27" t="n">
        <v>66.97</v>
      </c>
      <c r="T27" t="n">
        <v>20266.84</v>
      </c>
      <c r="U27" t="n">
        <v>0.59</v>
      </c>
      <c r="V27" t="n">
        <v>0.83</v>
      </c>
      <c r="W27" t="n">
        <v>5.37</v>
      </c>
      <c r="X27" t="n">
        <v>1.24</v>
      </c>
      <c r="Y27" t="n">
        <v>1</v>
      </c>
      <c r="Z27" t="n">
        <v>10</v>
      </c>
      <c r="AA27" t="n">
        <v>540.38495617196</v>
      </c>
      <c r="AB27" t="n">
        <v>768.9291134599769</v>
      </c>
      <c r="AC27" t="n">
        <v>696.9002220780159</v>
      </c>
      <c r="AD27" t="n">
        <v>540384.95617196</v>
      </c>
      <c r="AE27" t="n">
        <v>768929.1134599769</v>
      </c>
      <c r="AF27" t="n">
        <v>3.799156956184663e-06</v>
      </c>
      <c r="AG27" t="n">
        <v>1.280416666666667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3.2633</v>
      </c>
      <c r="E28" t="n">
        <v>30.64</v>
      </c>
      <c r="F28" t="n">
        <v>25.38</v>
      </c>
      <c r="G28" t="n">
        <v>35.41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433.77</v>
      </c>
      <c r="Q28" t="n">
        <v>1397.28</v>
      </c>
      <c r="R28" t="n">
        <v>111.84</v>
      </c>
      <c r="S28" t="n">
        <v>66.97</v>
      </c>
      <c r="T28" t="n">
        <v>19707.34</v>
      </c>
      <c r="U28" t="n">
        <v>0.6</v>
      </c>
      <c r="V28" t="n">
        <v>0.83</v>
      </c>
      <c r="W28" t="n">
        <v>5.37</v>
      </c>
      <c r="X28" t="n">
        <v>1.21</v>
      </c>
      <c r="Y28" t="n">
        <v>1</v>
      </c>
      <c r="Z28" t="n">
        <v>10</v>
      </c>
      <c r="AA28" t="n">
        <v>538.1312105320145</v>
      </c>
      <c r="AB28" t="n">
        <v>765.7221947308476</v>
      </c>
      <c r="AC28" t="n">
        <v>693.9937091948455</v>
      </c>
      <c r="AD28" t="n">
        <v>538131.2105320145</v>
      </c>
      <c r="AE28" t="n">
        <v>765722.1947308476</v>
      </c>
      <c r="AF28" t="n">
        <v>3.809312632924909e-06</v>
      </c>
      <c r="AG28" t="n">
        <v>1.276666666666667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3.2849</v>
      </c>
      <c r="E29" t="n">
        <v>30.44</v>
      </c>
      <c r="F29" t="n">
        <v>25.28</v>
      </c>
      <c r="G29" t="n">
        <v>37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430.98</v>
      </c>
      <c r="Q29" t="n">
        <v>1397.2</v>
      </c>
      <c r="R29" t="n">
        <v>108.73</v>
      </c>
      <c r="S29" t="n">
        <v>66.97</v>
      </c>
      <c r="T29" t="n">
        <v>18162.92</v>
      </c>
      <c r="U29" t="n">
        <v>0.62</v>
      </c>
      <c r="V29" t="n">
        <v>0.83</v>
      </c>
      <c r="W29" t="n">
        <v>5.36</v>
      </c>
      <c r="X29" t="n">
        <v>1.12</v>
      </c>
      <c r="Y29" t="n">
        <v>1</v>
      </c>
      <c r="Z29" t="n">
        <v>10</v>
      </c>
      <c r="AA29" t="n">
        <v>531.6738187881524</v>
      </c>
      <c r="AB29" t="n">
        <v>756.5337884805234</v>
      </c>
      <c r="AC29" t="n">
        <v>685.666020407539</v>
      </c>
      <c r="AD29" t="n">
        <v>531673.8187881524</v>
      </c>
      <c r="AE29" t="n">
        <v>756533.7884805234</v>
      </c>
      <c r="AF29" t="n">
        <v>3.834526726900694e-06</v>
      </c>
      <c r="AG29" t="n">
        <v>1.268333333333333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3.2905</v>
      </c>
      <c r="E30" t="n">
        <v>30.39</v>
      </c>
      <c r="F30" t="n">
        <v>25.29</v>
      </c>
      <c r="G30" t="n">
        <v>37.93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430.74</v>
      </c>
      <c r="Q30" t="n">
        <v>1397.36</v>
      </c>
      <c r="R30" t="n">
        <v>108.86</v>
      </c>
      <c r="S30" t="n">
        <v>66.97</v>
      </c>
      <c r="T30" t="n">
        <v>18229.25</v>
      </c>
      <c r="U30" t="n">
        <v>0.62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530.6429802605904</v>
      </c>
      <c r="AB30" t="n">
        <v>755.0669790402059</v>
      </c>
      <c r="AC30" t="n">
        <v>684.3366133051031</v>
      </c>
      <c r="AD30" t="n">
        <v>530642.9802605904</v>
      </c>
      <c r="AE30" t="n">
        <v>755066.9790402058</v>
      </c>
      <c r="AF30" t="n">
        <v>3.841063714227749e-06</v>
      </c>
      <c r="AG30" t="n">
        <v>1.26625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3.3002</v>
      </c>
      <c r="E31" t="n">
        <v>30.3</v>
      </c>
      <c r="F31" t="n">
        <v>25.25</v>
      </c>
      <c r="G31" t="n">
        <v>38.85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429.37</v>
      </c>
      <c r="Q31" t="n">
        <v>1397.31</v>
      </c>
      <c r="R31" t="n">
        <v>107.86</v>
      </c>
      <c r="S31" t="n">
        <v>66.97</v>
      </c>
      <c r="T31" t="n">
        <v>17738.84</v>
      </c>
      <c r="U31" t="n">
        <v>0.62</v>
      </c>
      <c r="V31" t="n">
        <v>0.83</v>
      </c>
      <c r="W31" t="n">
        <v>5.36</v>
      </c>
      <c r="X31" t="n">
        <v>1.08</v>
      </c>
      <c r="Y31" t="n">
        <v>1</v>
      </c>
      <c r="Z31" t="n">
        <v>10</v>
      </c>
      <c r="AA31" t="n">
        <v>527.7154524671976</v>
      </c>
      <c r="AB31" t="n">
        <v>750.9013165340743</v>
      </c>
      <c r="AC31" t="n">
        <v>680.5611662907976</v>
      </c>
      <c r="AD31" t="n">
        <v>527715.4524671976</v>
      </c>
      <c r="AE31" t="n">
        <v>750901.3165340744</v>
      </c>
      <c r="AF31" t="n">
        <v>3.852386710133541e-06</v>
      </c>
      <c r="AG31" t="n">
        <v>1.2625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3.3186</v>
      </c>
      <c r="E32" t="n">
        <v>30.13</v>
      </c>
      <c r="F32" t="n">
        <v>25.19</v>
      </c>
      <c r="G32" t="n">
        <v>40.85</v>
      </c>
      <c r="H32" t="n">
        <v>0.5</v>
      </c>
      <c r="I32" t="n">
        <v>37</v>
      </c>
      <c r="J32" t="n">
        <v>300.59</v>
      </c>
      <c r="K32" t="n">
        <v>61.2</v>
      </c>
      <c r="L32" t="n">
        <v>8.5</v>
      </c>
      <c r="M32" t="n">
        <v>35</v>
      </c>
      <c r="N32" t="n">
        <v>85.89</v>
      </c>
      <c r="O32" t="n">
        <v>37306.42</v>
      </c>
      <c r="P32" t="n">
        <v>426.99</v>
      </c>
      <c r="Q32" t="n">
        <v>1397.41</v>
      </c>
      <c r="R32" t="n">
        <v>106.05</v>
      </c>
      <c r="S32" t="n">
        <v>66.97</v>
      </c>
      <c r="T32" t="n">
        <v>16840.04</v>
      </c>
      <c r="U32" t="n">
        <v>0.63</v>
      </c>
      <c r="V32" t="n">
        <v>0.84</v>
      </c>
      <c r="W32" t="n">
        <v>5.35</v>
      </c>
      <c r="X32" t="n">
        <v>1.02</v>
      </c>
      <c r="Y32" t="n">
        <v>1</v>
      </c>
      <c r="Z32" t="n">
        <v>10</v>
      </c>
      <c r="AA32" t="n">
        <v>522.4886150514044</v>
      </c>
      <c r="AB32" t="n">
        <v>743.4639010131168</v>
      </c>
      <c r="AC32" t="n">
        <v>673.8204454135257</v>
      </c>
      <c r="AD32" t="n">
        <v>522488.6150514044</v>
      </c>
      <c r="AE32" t="n">
        <v>743463.9010131168</v>
      </c>
      <c r="AF32" t="n">
        <v>3.873865382779581e-06</v>
      </c>
      <c r="AG32" t="n">
        <v>1.255416666666667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3.3265</v>
      </c>
      <c r="E33" t="n">
        <v>30.06</v>
      </c>
      <c r="F33" t="n">
        <v>25.17</v>
      </c>
      <c r="G33" t="n">
        <v>41.95</v>
      </c>
      <c r="H33" t="n">
        <v>0.52</v>
      </c>
      <c r="I33" t="n">
        <v>36</v>
      </c>
      <c r="J33" t="n">
        <v>301.11</v>
      </c>
      <c r="K33" t="n">
        <v>61.2</v>
      </c>
      <c r="L33" t="n">
        <v>8.75</v>
      </c>
      <c r="M33" t="n">
        <v>34</v>
      </c>
      <c r="N33" t="n">
        <v>86.16</v>
      </c>
      <c r="O33" t="n">
        <v>37371.47</v>
      </c>
      <c r="P33" t="n">
        <v>426.33</v>
      </c>
      <c r="Q33" t="n">
        <v>1397.27</v>
      </c>
      <c r="R33" t="n">
        <v>105.33</v>
      </c>
      <c r="S33" t="n">
        <v>66.97</v>
      </c>
      <c r="T33" t="n">
        <v>16487.54</v>
      </c>
      <c r="U33" t="n">
        <v>0.64</v>
      </c>
      <c r="V33" t="n">
        <v>0.84</v>
      </c>
      <c r="W33" t="n">
        <v>5.35</v>
      </c>
      <c r="X33" t="n">
        <v>1.01</v>
      </c>
      <c r="Y33" t="n">
        <v>1</v>
      </c>
      <c r="Z33" t="n">
        <v>10</v>
      </c>
      <c r="AA33" t="n">
        <v>520.5913389668233</v>
      </c>
      <c r="AB33" t="n">
        <v>740.764212946224</v>
      </c>
      <c r="AC33" t="n">
        <v>671.3736487187133</v>
      </c>
      <c r="AD33" t="n">
        <v>520591.3389668232</v>
      </c>
      <c r="AE33" t="n">
        <v>740764.212946224</v>
      </c>
      <c r="AF33" t="n">
        <v>3.88308720418739e-06</v>
      </c>
      <c r="AG33" t="n">
        <v>1.2525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3.3361</v>
      </c>
      <c r="E34" t="n">
        <v>29.98</v>
      </c>
      <c r="F34" t="n">
        <v>25.14</v>
      </c>
      <c r="G34" t="n">
        <v>43.1</v>
      </c>
      <c r="H34" t="n">
        <v>0.53</v>
      </c>
      <c r="I34" t="n">
        <v>35</v>
      </c>
      <c r="J34" t="n">
        <v>301.64</v>
      </c>
      <c r="K34" t="n">
        <v>61.2</v>
      </c>
      <c r="L34" t="n">
        <v>9</v>
      </c>
      <c r="M34" t="n">
        <v>33</v>
      </c>
      <c r="N34" t="n">
        <v>86.44</v>
      </c>
      <c r="O34" t="n">
        <v>37436.63</v>
      </c>
      <c r="P34" t="n">
        <v>424.73</v>
      </c>
      <c r="Q34" t="n">
        <v>1397.17</v>
      </c>
      <c r="R34" t="n">
        <v>104.25</v>
      </c>
      <c r="S34" t="n">
        <v>66.97</v>
      </c>
      <c r="T34" t="n">
        <v>15950.44</v>
      </c>
      <c r="U34" t="n">
        <v>0.64</v>
      </c>
      <c r="V34" t="n">
        <v>0.84</v>
      </c>
      <c r="W34" t="n">
        <v>5.35</v>
      </c>
      <c r="X34" t="n">
        <v>0.97</v>
      </c>
      <c r="Y34" t="n">
        <v>1</v>
      </c>
      <c r="Z34" t="n">
        <v>10</v>
      </c>
      <c r="AA34" t="n">
        <v>517.6240024315907</v>
      </c>
      <c r="AB34" t="n">
        <v>736.5419054498482</v>
      </c>
      <c r="AC34" t="n">
        <v>667.5468628935993</v>
      </c>
      <c r="AD34" t="n">
        <v>517624.0024315908</v>
      </c>
      <c r="AE34" t="n">
        <v>736541.9054498482</v>
      </c>
      <c r="AF34" t="n">
        <v>3.894293468176628e-06</v>
      </c>
      <c r="AG34" t="n">
        <v>1.249166666666667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3.3457</v>
      </c>
      <c r="E35" t="n">
        <v>29.89</v>
      </c>
      <c r="F35" t="n">
        <v>25.11</v>
      </c>
      <c r="G35" t="n">
        <v>44.31</v>
      </c>
      <c r="H35" t="n">
        <v>0.55</v>
      </c>
      <c r="I35" t="n">
        <v>34</v>
      </c>
      <c r="J35" t="n">
        <v>302.17</v>
      </c>
      <c r="K35" t="n">
        <v>61.2</v>
      </c>
      <c r="L35" t="n">
        <v>9.25</v>
      </c>
      <c r="M35" t="n">
        <v>32</v>
      </c>
      <c r="N35" t="n">
        <v>86.72</v>
      </c>
      <c r="O35" t="n">
        <v>37501.91</v>
      </c>
      <c r="P35" t="n">
        <v>423.76</v>
      </c>
      <c r="Q35" t="n">
        <v>1397.28</v>
      </c>
      <c r="R35" t="n">
        <v>103.15</v>
      </c>
      <c r="S35" t="n">
        <v>66.97</v>
      </c>
      <c r="T35" t="n">
        <v>15404.95</v>
      </c>
      <c r="U35" t="n">
        <v>0.65</v>
      </c>
      <c r="V35" t="n">
        <v>0.84</v>
      </c>
      <c r="W35" t="n">
        <v>5.35</v>
      </c>
      <c r="X35" t="n">
        <v>0.9399999999999999</v>
      </c>
      <c r="Y35" t="n">
        <v>1</v>
      </c>
      <c r="Z35" t="n">
        <v>10</v>
      </c>
      <c r="AA35" t="n">
        <v>515.1721128236248</v>
      </c>
      <c r="AB35" t="n">
        <v>733.0530420367908</v>
      </c>
      <c r="AC35" t="n">
        <v>664.3848162955469</v>
      </c>
      <c r="AD35" t="n">
        <v>515172.1128236249</v>
      </c>
      <c r="AE35" t="n">
        <v>733053.0420367907</v>
      </c>
      <c r="AF35" t="n">
        <v>3.905499732165866e-06</v>
      </c>
      <c r="AG35" t="n">
        <v>1.245416666666667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3.355</v>
      </c>
      <c r="E36" t="n">
        <v>29.81</v>
      </c>
      <c r="F36" t="n">
        <v>25.08</v>
      </c>
      <c r="G36" t="n">
        <v>45.6</v>
      </c>
      <c r="H36" t="n">
        <v>0.5600000000000001</v>
      </c>
      <c r="I36" t="n">
        <v>33</v>
      </c>
      <c r="J36" t="n">
        <v>302.7</v>
      </c>
      <c r="K36" t="n">
        <v>61.2</v>
      </c>
      <c r="L36" t="n">
        <v>9.5</v>
      </c>
      <c r="M36" t="n">
        <v>31</v>
      </c>
      <c r="N36" t="n">
        <v>87</v>
      </c>
      <c r="O36" t="n">
        <v>37567.32</v>
      </c>
      <c r="P36" t="n">
        <v>422.8</v>
      </c>
      <c r="Q36" t="n">
        <v>1397.22</v>
      </c>
      <c r="R36" t="n">
        <v>102.04</v>
      </c>
      <c r="S36" t="n">
        <v>66.97</v>
      </c>
      <c r="T36" t="n">
        <v>14857.99</v>
      </c>
      <c r="U36" t="n">
        <v>0.66</v>
      </c>
      <c r="V36" t="n">
        <v>0.84</v>
      </c>
      <c r="W36" t="n">
        <v>5.36</v>
      </c>
      <c r="X36" t="n">
        <v>0.91</v>
      </c>
      <c r="Y36" t="n">
        <v>1</v>
      </c>
      <c r="Z36" t="n">
        <v>10</v>
      </c>
      <c r="AA36" t="n">
        <v>512.7909121475129</v>
      </c>
      <c r="AB36" t="n">
        <v>729.6647639140547</v>
      </c>
      <c r="AC36" t="n">
        <v>661.3139327318183</v>
      </c>
      <c r="AD36" t="n">
        <v>512790.9121475129</v>
      </c>
      <c r="AE36" t="n">
        <v>729664.7639140547</v>
      </c>
      <c r="AF36" t="n">
        <v>3.91635580040544e-06</v>
      </c>
      <c r="AG36" t="n">
        <v>1.242083333333333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3.3634</v>
      </c>
      <c r="E37" t="n">
        <v>29.73</v>
      </c>
      <c r="F37" t="n">
        <v>25.06</v>
      </c>
      <c r="G37" t="n">
        <v>46.98</v>
      </c>
      <c r="H37" t="n">
        <v>0.57</v>
      </c>
      <c r="I37" t="n">
        <v>32</v>
      </c>
      <c r="J37" t="n">
        <v>303.23</v>
      </c>
      <c r="K37" t="n">
        <v>61.2</v>
      </c>
      <c r="L37" t="n">
        <v>9.75</v>
      </c>
      <c r="M37" t="n">
        <v>30</v>
      </c>
      <c r="N37" t="n">
        <v>87.28</v>
      </c>
      <c r="O37" t="n">
        <v>37632.84</v>
      </c>
      <c r="P37" t="n">
        <v>422.25</v>
      </c>
      <c r="Q37" t="n">
        <v>1397.19</v>
      </c>
      <c r="R37" t="n">
        <v>101.45</v>
      </c>
      <c r="S37" t="n">
        <v>66.97</v>
      </c>
      <c r="T37" t="n">
        <v>14565.35</v>
      </c>
      <c r="U37" t="n">
        <v>0.66</v>
      </c>
      <c r="V37" t="n">
        <v>0.84</v>
      </c>
      <c r="W37" t="n">
        <v>5.35</v>
      </c>
      <c r="X37" t="n">
        <v>0.89</v>
      </c>
      <c r="Y37" t="n">
        <v>1</v>
      </c>
      <c r="Z37" t="n">
        <v>10</v>
      </c>
      <c r="AA37" t="n">
        <v>510.9454667878015</v>
      </c>
      <c r="AB37" t="n">
        <v>727.03882725876</v>
      </c>
      <c r="AC37" t="n">
        <v>658.9339788372348</v>
      </c>
      <c r="AD37" t="n">
        <v>510945.4667878015</v>
      </c>
      <c r="AE37" t="n">
        <v>727038.82725876</v>
      </c>
      <c r="AF37" t="n">
        <v>3.926161281396022e-06</v>
      </c>
      <c r="AG37" t="n">
        <v>1.23875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3.3626</v>
      </c>
      <c r="E38" t="n">
        <v>29.74</v>
      </c>
      <c r="F38" t="n">
        <v>25.07</v>
      </c>
      <c r="G38" t="n">
        <v>47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420.94</v>
      </c>
      <c r="Q38" t="n">
        <v>1397.27</v>
      </c>
      <c r="R38" t="n">
        <v>102.03</v>
      </c>
      <c r="S38" t="n">
        <v>66.97</v>
      </c>
      <c r="T38" t="n">
        <v>14857.6</v>
      </c>
      <c r="U38" t="n">
        <v>0.66</v>
      </c>
      <c r="V38" t="n">
        <v>0.84</v>
      </c>
      <c r="W38" t="n">
        <v>5.34</v>
      </c>
      <c r="X38" t="n">
        <v>0.9</v>
      </c>
      <c r="Y38" t="n">
        <v>1</v>
      </c>
      <c r="Z38" t="n">
        <v>10</v>
      </c>
      <c r="AA38" t="n">
        <v>510.0918159587283</v>
      </c>
      <c r="AB38" t="n">
        <v>725.8241432308154</v>
      </c>
      <c r="AC38" t="n">
        <v>657.8330794773183</v>
      </c>
      <c r="AD38" t="n">
        <v>510091.8159587283</v>
      </c>
      <c r="AE38" t="n">
        <v>725824.1432308154</v>
      </c>
      <c r="AF38" t="n">
        <v>3.925227426063586e-06</v>
      </c>
      <c r="AG38" t="n">
        <v>1.239166666666667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3.3739</v>
      </c>
      <c r="E39" t="n">
        <v>29.64</v>
      </c>
      <c r="F39" t="n">
        <v>25.02</v>
      </c>
      <c r="G39" t="n">
        <v>48.42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419.85</v>
      </c>
      <c r="Q39" t="n">
        <v>1397.29</v>
      </c>
      <c r="R39" t="n">
        <v>100.34</v>
      </c>
      <c r="S39" t="n">
        <v>66.97</v>
      </c>
      <c r="T39" t="n">
        <v>14015.07</v>
      </c>
      <c r="U39" t="n">
        <v>0.67</v>
      </c>
      <c r="V39" t="n">
        <v>0.84</v>
      </c>
      <c r="W39" t="n">
        <v>5.34</v>
      </c>
      <c r="X39" t="n">
        <v>0.85</v>
      </c>
      <c r="Y39" t="n">
        <v>1</v>
      </c>
      <c r="Z39" t="n">
        <v>10</v>
      </c>
      <c r="AA39" t="n">
        <v>507.2036240248015</v>
      </c>
      <c r="AB39" t="n">
        <v>721.7144528371588</v>
      </c>
      <c r="AC39" t="n">
        <v>654.1083614274011</v>
      </c>
      <c r="AD39" t="n">
        <v>507203.6240248015</v>
      </c>
      <c r="AE39" t="n">
        <v>721714.4528371588</v>
      </c>
      <c r="AF39" t="n">
        <v>3.938418132634251e-06</v>
      </c>
      <c r="AG39" t="n">
        <v>1.235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3.3827</v>
      </c>
      <c r="E40" t="n">
        <v>29.56</v>
      </c>
      <c r="F40" t="n">
        <v>25</v>
      </c>
      <c r="G40" t="n">
        <v>49.99</v>
      </c>
      <c r="H40" t="n">
        <v>0.61</v>
      </c>
      <c r="I40" t="n">
        <v>30</v>
      </c>
      <c r="J40" t="n">
        <v>304.83</v>
      </c>
      <c r="K40" t="n">
        <v>61.2</v>
      </c>
      <c r="L40" t="n">
        <v>10.5</v>
      </c>
      <c r="M40" t="n">
        <v>28</v>
      </c>
      <c r="N40" t="n">
        <v>88.13</v>
      </c>
      <c r="O40" t="n">
        <v>37830.13</v>
      </c>
      <c r="P40" t="n">
        <v>418.54</v>
      </c>
      <c r="Q40" t="n">
        <v>1397.21</v>
      </c>
      <c r="R40" t="n">
        <v>99.83</v>
      </c>
      <c r="S40" t="n">
        <v>66.97</v>
      </c>
      <c r="T40" t="n">
        <v>13767.43</v>
      </c>
      <c r="U40" t="n">
        <v>0.67</v>
      </c>
      <c r="V40" t="n">
        <v>0.84</v>
      </c>
      <c r="W40" t="n">
        <v>5.34</v>
      </c>
      <c r="X40" t="n">
        <v>0.83</v>
      </c>
      <c r="Y40" t="n">
        <v>1</v>
      </c>
      <c r="Z40" t="n">
        <v>10</v>
      </c>
      <c r="AA40" t="n">
        <v>504.7237863331234</v>
      </c>
      <c r="AB40" t="n">
        <v>718.1858213014208</v>
      </c>
      <c r="AC40" t="n">
        <v>650.9102719574601</v>
      </c>
      <c r="AD40" t="n">
        <v>504723.7863331234</v>
      </c>
      <c r="AE40" t="n">
        <v>718185.8213014208</v>
      </c>
      <c r="AF40" t="n">
        <v>3.948690541291052e-06</v>
      </c>
      <c r="AG40" t="n">
        <v>1.231666666666667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3.3935</v>
      </c>
      <c r="E41" t="n">
        <v>29.47</v>
      </c>
      <c r="F41" t="n">
        <v>24.96</v>
      </c>
      <c r="G41" t="n">
        <v>51.63</v>
      </c>
      <c r="H41" t="n">
        <v>0.63</v>
      </c>
      <c r="I41" t="n">
        <v>29</v>
      </c>
      <c r="J41" t="n">
        <v>305.37</v>
      </c>
      <c r="K41" t="n">
        <v>61.2</v>
      </c>
      <c r="L41" t="n">
        <v>10.75</v>
      </c>
      <c r="M41" t="n">
        <v>27</v>
      </c>
      <c r="N41" t="n">
        <v>88.42</v>
      </c>
      <c r="O41" t="n">
        <v>37896.14</v>
      </c>
      <c r="P41" t="n">
        <v>417.1</v>
      </c>
      <c r="Q41" t="n">
        <v>1397.24</v>
      </c>
      <c r="R41" t="n">
        <v>98.36</v>
      </c>
      <c r="S41" t="n">
        <v>66.97</v>
      </c>
      <c r="T41" t="n">
        <v>13037.47</v>
      </c>
      <c r="U41" t="n">
        <v>0.68</v>
      </c>
      <c r="V41" t="n">
        <v>0.84</v>
      </c>
      <c r="W41" t="n">
        <v>5.34</v>
      </c>
      <c r="X41" t="n">
        <v>0.79</v>
      </c>
      <c r="Y41" t="n">
        <v>1</v>
      </c>
      <c r="Z41" t="n">
        <v>10</v>
      </c>
      <c r="AA41" t="n">
        <v>501.7346099929055</v>
      </c>
      <c r="AB41" t="n">
        <v>713.9324373257798</v>
      </c>
      <c r="AC41" t="n">
        <v>647.0553207203182</v>
      </c>
      <c r="AD41" t="n">
        <v>501734.6099929055</v>
      </c>
      <c r="AE41" t="n">
        <v>713932.4373257798</v>
      </c>
      <c r="AF41" t="n">
        <v>3.961297588278945e-06</v>
      </c>
      <c r="AG41" t="n">
        <v>1.227916666666667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3.3907</v>
      </c>
      <c r="E42" t="n">
        <v>29.49</v>
      </c>
      <c r="F42" t="n">
        <v>24.98</v>
      </c>
      <c r="G42" t="n">
        <v>51.68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416.58</v>
      </c>
      <c r="Q42" t="n">
        <v>1397.25</v>
      </c>
      <c r="R42" t="n">
        <v>99.2</v>
      </c>
      <c r="S42" t="n">
        <v>66.97</v>
      </c>
      <c r="T42" t="n">
        <v>13454.58</v>
      </c>
      <c r="U42" t="n">
        <v>0.68</v>
      </c>
      <c r="V42" t="n">
        <v>0.84</v>
      </c>
      <c r="W42" t="n">
        <v>5.34</v>
      </c>
      <c r="X42" t="n">
        <v>0.8100000000000001</v>
      </c>
      <c r="Y42" t="n">
        <v>1</v>
      </c>
      <c r="Z42" t="n">
        <v>10</v>
      </c>
      <c r="AA42" t="n">
        <v>501.8641116626702</v>
      </c>
      <c r="AB42" t="n">
        <v>714.1167089325048</v>
      </c>
      <c r="AC42" t="n">
        <v>647.2223308144884</v>
      </c>
      <c r="AD42" t="n">
        <v>501864.1116626702</v>
      </c>
      <c r="AE42" t="n">
        <v>714116.7089325049</v>
      </c>
      <c r="AF42" t="n">
        <v>3.958029094615417e-06</v>
      </c>
      <c r="AG42" t="n">
        <v>1.22875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3.4022</v>
      </c>
      <c r="E43" t="n">
        <v>29.39</v>
      </c>
      <c r="F43" t="n">
        <v>24.93</v>
      </c>
      <c r="G43" t="n">
        <v>53.43</v>
      </c>
      <c r="H43" t="n">
        <v>0.65</v>
      </c>
      <c r="I43" t="n">
        <v>28</v>
      </c>
      <c r="J43" t="n">
        <v>306.44</v>
      </c>
      <c r="K43" t="n">
        <v>61.2</v>
      </c>
      <c r="L43" t="n">
        <v>11.25</v>
      </c>
      <c r="M43" t="n">
        <v>26</v>
      </c>
      <c r="N43" t="n">
        <v>88.98999999999999</v>
      </c>
      <c r="O43" t="n">
        <v>38028.53</v>
      </c>
      <c r="P43" t="n">
        <v>415.82</v>
      </c>
      <c r="Q43" t="n">
        <v>1397.28</v>
      </c>
      <c r="R43" t="n">
        <v>97.76000000000001</v>
      </c>
      <c r="S43" t="n">
        <v>66.97</v>
      </c>
      <c r="T43" t="n">
        <v>12743.04</v>
      </c>
      <c r="U43" t="n">
        <v>0.6899999999999999</v>
      </c>
      <c r="V43" t="n">
        <v>0.84</v>
      </c>
      <c r="W43" t="n">
        <v>5.33</v>
      </c>
      <c r="X43" t="n">
        <v>0.77</v>
      </c>
      <c r="Y43" t="n">
        <v>1</v>
      </c>
      <c r="Z43" t="n">
        <v>10</v>
      </c>
      <c r="AA43" t="n">
        <v>499.2569591217464</v>
      </c>
      <c r="AB43" t="n">
        <v>710.4069174791143</v>
      </c>
      <c r="AC43" t="n">
        <v>643.8600514541746</v>
      </c>
      <c r="AD43" t="n">
        <v>499256.9591217464</v>
      </c>
      <c r="AE43" t="n">
        <v>710406.9174791144</v>
      </c>
      <c r="AF43" t="n">
        <v>3.971453265019191e-06</v>
      </c>
      <c r="AG43" t="n">
        <v>1.224583333333333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3.4112</v>
      </c>
      <c r="E44" t="n">
        <v>29.32</v>
      </c>
      <c r="F44" t="n">
        <v>24.91</v>
      </c>
      <c r="G44" t="n">
        <v>55.36</v>
      </c>
      <c r="H44" t="n">
        <v>0.67</v>
      </c>
      <c r="I44" t="n">
        <v>27</v>
      </c>
      <c r="J44" t="n">
        <v>306.98</v>
      </c>
      <c r="K44" t="n">
        <v>61.2</v>
      </c>
      <c r="L44" t="n">
        <v>11.5</v>
      </c>
      <c r="M44" t="n">
        <v>25</v>
      </c>
      <c r="N44" t="n">
        <v>89.28</v>
      </c>
      <c r="O44" t="n">
        <v>38094.91</v>
      </c>
      <c r="P44" t="n">
        <v>414.31</v>
      </c>
      <c r="Q44" t="n">
        <v>1397.2</v>
      </c>
      <c r="R44" t="n">
        <v>96.79000000000001</v>
      </c>
      <c r="S44" t="n">
        <v>66.97</v>
      </c>
      <c r="T44" t="n">
        <v>12262.12</v>
      </c>
      <c r="U44" t="n">
        <v>0.6899999999999999</v>
      </c>
      <c r="V44" t="n">
        <v>0.84</v>
      </c>
      <c r="W44" t="n">
        <v>5.34</v>
      </c>
      <c r="X44" t="n">
        <v>0.75</v>
      </c>
      <c r="Y44" t="n">
        <v>1</v>
      </c>
      <c r="Z44" t="n">
        <v>10</v>
      </c>
      <c r="AA44" t="n">
        <v>496.6370646719246</v>
      </c>
      <c r="AB44" t="n">
        <v>706.6789952013906</v>
      </c>
      <c r="AC44" t="n">
        <v>640.4813396616855</v>
      </c>
      <c r="AD44" t="n">
        <v>496637.0646719246</v>
      </c>
      <c r="AE44" t="n">
        <v>706678.9952013907</v>
      </c>
      <c r="AF44" t="n">
        <v>3.981959137509102e-06</v>
      </c>
      <c r="AG44" t="n">
        <v>1.221666666666667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3.4115</v>
      </c>
      <c r="E45" t="n">
        <v>29.31</v>
      </c>
      <c r="F45" t="n">
        <v>24.91</v>
      </c>
      <c r="G45" t="n">
        <v>55.35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413.32</v>
      </c>
      <c r="Q45" t="n">
        <v>1397.26</v>
      </c>
      <c r="R45" t="n">
        <v>96.66</v>
      </c>
      <c r="S45" t="n">
        <v>66.97</v>
      </c>
      <c r="T45" t="n">
        <v>12198.95</v>
      </c>
      <c r="U45" t="n">
        <v>0.6899999999999999</v>
      </c>
      <c r="V45" t="n">
        <v>0.84</v>
      </c>
      <c r="W45" t="n">
        <v>5.34</v>
      </c>
      <c r="X45" t="n">
        <v>0.74</v>
      </c>
      <c r="Y45" t="n">
        <v>1</v>
      </c>
      <c r="Z45" t="n">
        <v>10</v>
      </c>
      <c r="AA45" t="n">
        <v>495.8151498699507</v>
      </c>
      <c r="AB45" t="n">
        <v>705.5094692684365</v>
      </c>
      <c r="AC45" t="n">
        <v>639.4213682441199</v>
      </c>
      <c r="AD45" t="n">
        <v>495815.1498699507</v>
      </c>
      <c r="AE45" t="n">
        <v>705509.4692684365</v>
      </c>
      <c r="AF45" t="n">
        <v>3.982309333258765e-06</v>
      </c>
      <c r="AG45" t="n">
        <v>1.22125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3.4207</v>
      </c>
      <c r="E46" t="n">
        <v>29.23</v>
      </c>
      <c r="F46" t="n">
        <v>24.88</v>
      </c>
      <c r="G46" t="n">
        <v>57.42</v>
      </c>
      <c r="H46" t="n">
        <v>0.6899999999999999</v>
      </c>
      <c r="I46" t="n">
        <v>26</v>
      </c>
      <c r="J46" t="n">
        <v>308.06</v>
      </c>
      <c r="K46" t="n">
        <v>61.2</v>
      </c>
      <c r="L46" t="n">
        <v>12</v>
      </c>
      <c r="M46" t="n">
        <v>24</v>
      </c>
      <c r="N46" t="n">
        <v>89.86</v>
      </c>
      <c r="O46" t="n">
        <v>38228.06</v>
      </c>
      <c r="P46" t="n">
        <v>411.95</v>
      </c>
      <c r="Q46" t="n">
        <v>1397.19</v>
      </c>
      <c r="R46" t="n">
        <v>95.81</v>
      </c>
      <c r="S46" t="n">
        <v>66.97</v>
      </c>
      <c r="T46" t="n">
        <v>11775.42</v>
      </c>
      <c r="U46" t="n">
        <v>0.7</v>
      </c>
      <c r="V46" t="n">
        <v>0.85</v>
      </c>
      <c r="W46" t="n">
        <v>5.34</v>
      </c>
      <c r="X46" t="n">
        <v>0.72</v>
      </c>
      <c r="Y46" t="n">
        <v>1</v>
      </c>
      <c r="Z46" t="n">
        <v>10</v>
      </c>
      <c r="AA46" t="n">
        <v>493.2248914463235</v>
      </c>
      <c r="AB46" t="n">
        <v>701.8237169347277</v>
      </c>
      <c r="AC46" t="n">
        <v>636.0808761559374</v>
      </c>
      <c r="AD46" t="n">
        <v>493224.8914463235</v>
      </c>
      <c r="AE46" t="n">
        <v>701823.7169347277</v>
      </c>
      <c r="AF46" t="n">
        <v>3.993048669581785e-06</v>
      </c>
      <c r="AG46" t="n">
        <v>1.217916666666667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3.4324</v>
      </c>
      <c r="E47" t="n">
        <v>29.13</v>
      </c>
      <c r="F47" t="n">
        <v>24.84</v>
      </c>
      <c r="G47" t="n">
        <v>59.61</v>
      </c>
      <c r="H47" t="n">
        <v>0.71</v>
      </c>
      <c r="I47" t="n">
        <v>25</v>
      </c>
      <c r="J47" t="n">
        <v>308.6</v>
      </c>
      <c r="K47" t="n">
        <v>61.2</v>
      </c>
      <c r="L47" t="n">
        <v>12.25</v>
      </c>
      <c r="M47" t="n">
        <v>23</v>
      </c>
      <c r="N47" t="n">
        <v>90.15000000000001</v>
      </c>
      <c r="O47" t="n">
        <v>38294.82</v>
      </c>
      <c r="P47" t="n">
        <v>410.72</v>
      </c>
      <c r="Q47" t="n">
        <v>1397.24</v>
      </c>
      <c r="R47" t="n">
        <v>94.5</v>
      </c>
      <c r="S47" t="n">
        <v>66.97</v>
      </c>
      <c r="T47" t="n">
        <v>11127.18</v>
      </c>
      <c r="U47" t="n">
        <v>0.71</v>
      </c>
      <c r="V47" t="n">
        <v>0.85</v>
      </c>
      <c r="W47" t="n">
        <v>5.33</v>
      </c>
      <c r="X47" t="n">
        <v>0.67</v>
      </c>
      <c r="Y47" t="n">
        <v>1</v>
      </c>
      <c r="Z47" t="n">
        <v>10</v>
      </c>
      <c r="AA47" t="n">
        <v>490.3382960128741</v>
      </c>
      <c r="AB47" t="n">
        <v>697.7162982469775</v>
      </c>
      <c r="AC47" t="n">
        <v>632.358217011481</v>
      </c>
      <c r="AD47" t="n">
        <v>490338.2960128741</v>
      </c>
      <c r="AE47" t="n">
        <v>697716.2982469775</v>
      </c>
      <c r="AF47" t="n">
        <v>4.006706303818667e-06</v>
      </c>
      <c r="AG47" t="n">
        <v>1.21375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3.4315</v>
      </c>
      <c r="E48" t="n">
        <v>29.14</v>
      </c>
      <c r="F48" t="n">
        <v>24.85</v>
      </c>
      <c r="G48" t="n">
        <v>59.63</v>
      </c>
      <c r="H48" t="n">
        <v>0.72</v>
      </c>
      <c r="I48" t="n">
        <v>25</v>
      </c>
      <c r="J48" t="n">
        <v>309.14</v>
      </c>
      <c r="K48" t="n">
        <v>61.2</v>
      </c>
      <c r="L48" t="n">
        <v>12.5</v>
      </c>
      <c r="M48" t="n">
        <v>23</v>
      </c>
      <c r="N48" t="n">
        <v>90.44</v>
      </c>
      <c r="O48" t="n">
        <v>38361.7</v>
      </c>
      <c r="P48" t="n">
        <v>410.54</v>
      </c>
      <c r="Q48" t="n">
        <v>1397.19</v>
      </c>
      <c r="R48" t="n">
        <v>94.81999999999999</v>
      </c>
      <c r="S48" t="n">
        <v>66.97</v>
      </c>
      <c r="T48" t="n">
        <v>11286.74</v>
      </c>
      <c r="U48" t="n">
        <v>0.71</v>
      </c>
      <c r="V48" t="n">
        <v>0.85</v>
      </c>
      <c r="W48" t="n">
        <v>5.33</v>
      </c>
      <c r="X48" t="n">
        <v>0.68</v>
      </c>
      <c r="Y48" t="n">
        <v>1</v>
      </c>
      <c r="Z48" t="n">
        <v>10</v>
      </c>
      <c r="AA48" t="n">
        <v>490.3905986054991</v>
      </c>
      <c r="AB48" t="n">
        <v>697.7907210926164</v>
      </c>
      <c r="AC48" t="n">
        <v>632.4256683496415</v>
      </c>
      <c r="AD48" t="n">
        <v>490390.5986054991</v>
      </c>
      <c r="AE48" t="n">
        <v>697790.7210926164</v>
      </c>
      <c r="AF48" t="n">
        <v>4.005655716569677e-06</v>
      </c>
      <c r="AG48" t="n">
        <v>1.214166666666667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3.4409</v>
      </c>
      <c r="E49" t="n">
        <v>29.06</v>
      </c>
      <c r="F49" t="n">
        <v>24.82</v>
      </c>
      <c r="G49" t="n">
        <v>62.05</v>
      </c>
      <c r="H49" t="n">
        <v>0.73</v>
      </c>
      <c r="I49" t="n">
        <v>24</v>
      </c>
      <c r="J49" t="n">
        <v>309.68</v>
      </c>
      <c r="K49" t="n">
        <v>61.2</v>
      </c>
      <c r="L49" t="n">
        <v>12.75</v>
      </c>
      <c r="M49" t="n">
        <v>22</v>
      </c>
      <c r="N49" t="n">
        <v>90.73999999999999</v>
      </c>
      <c r="O49" t="n">
        <v>38428.72</v>
      </c>
      <c r="P49" t="n">
        <v>408.85</v>
      </c>
      <c r="Q49" t="n">
        <v>1397.27</v>
      </c>
      <c r="R49" t="n">
        <v>93.89</v>
      </c>
      <c r="S49" t="n">
        <v>66.97</v>
      </c>
      <c r="T49" t="n">
        <v>10826.99</v>
      </c>
      <c r="U49" t="n">
        <v>0.71</v>
      </c>
      <c r="V49" t="n">
        <v>0.85</v>
      </c>
      <c r="W49" t="n">
        <v>5.33</v>
      </c>
      <c r="X49" t="n">
        <v>0.65</v>
      </c>
      <c r="Y49" t="n">
        <v>1</v>
      </c>
      <c r="Z49" t="n">
        <v>10</v>
      </c>
      <c r="AA49" t="n">
        <v>487.5535503914062</v>
      </c>
      <c r="AB49" t="n">
        <v>693.7538045515653</v>
      </c>
      <c r="AC49" t="n">
        <v>628.7669071131088</v>
      </c>
      <c r="AD49" t="n">
        <v>487553.5503914062</v>
      </c>
      <c r="AE49" t="n">
        <v>693753.8045515653</v>
      </c>
      <c r="AF49" t="n">
        <v>4.016628516725805e-06</v>
      </c>
      <c r="AG49" t="n">
        <v>1.210833333333333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3.4413</v>
      </c>
      <c r="E50" t="n">
        <v>29.06</v>
      </c>
      <c r="F50" t="n">
        <v>24.82</v>
      </c>
      <c r="G50" t="n">
        <v>62.04</v>
      </c>
      <c r="H50" t="n">
        <v>0.75</v>
      </c>
      <c r="I50" t="n">
        <v>24</v>
      </c>
      <c r="J50" t="n">
        <v>310.23</v>
      </c>
      <c r="K50" t="n">
        <v>61.2</v>
      </c>
      <c r="L50" t="n">
        <v>13</v>
      </c>
      <c r="M50" t="n">
        <v>22</v>
      </c>
      <c r="N50" t="n">
        <v>91.03</v>
      </c>
      <c r="O50" t="n">
        <v>38495.87</v>
      </c>
      <c r="P50" t="n">
        <v>408.52</v>
      </c>
      <c r="Q50" t="n">
        <v>1397.22</v>
      </c>
      <c r="R50" t="n">
        <v>93.86</v>
      </c>
      <c r="S50" t="n">
        <v>66.97</v>
      </c>
      <c r="T50" t="n">
        <v>10810.87</v>
      </c>
      <c r="U50" t="n">
        <v>0.71</v>
      </c>
      <c r="V50" t="n">
        <v>0.85</v>
      </c>
      <c r="W50" t="n">
        <v>5.33</v>
      </c>
      <c r="X50" t="n">
        <v>0.65</v>
      </c>
      <c r="Y50" t="n">
        <v>1</v>
      </c>
      <c r="Z50" t="n">
        <v>10</v>
      </c>
      <c r="AA50" t="n">
        <v>487.2423596994474</v>
      </c>
      <c r="AB50" t="n">
        <v>693.3110024710265</v>
      </c>
      <c r="AC50" t="n">
        <v>628.3655842045827</v>
      </c>
      <c r="AD50" t="n">
        <v>487242.3596994474</v>
      </c>
      <c r="AE50" t="n">
        <v>693311.0024710265</v>
      </c>
      <c r="AF50" t="n">
        <v>4.017095444392023e-06</v>
      </c>
      <c r="AG50" t="n">
        <v>1.210833333333333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3.4506</v>
      </c>
      <c r="E51" t="n">
        <v>28.98</v>
      </c>
      <c r="F51" t="n">
        <v>24.79</v>
      </c>
      <c r="G51" t="n">
        <v>64.67</v>
      </c>
      <c r="H51" t="n">
        <v>0.76</v>
      </c>
      <c r="I51" t="n">
        <v>23</v>
      </c>
      <c r="J51" t="n">
        <v>310.77</v>
      </c>
      <c r="K51" t="n">
        <v>61.2</v>
      </c>
      <c r="L51" t="n">
        <v>13.25</v>
      </c>
      <c r="M51" t="n">
        <v>21</v>
      </c>
      <c r="N51" t="n">
        <v>91.33</v>
      </c>
      <c r="O51" t="n">
        <v>38563.14</v>
      </c>
      <c r="P51" t="n">
        <v>406.95</v>
      </c>
      <c r="Q51" t="n">
        <v>1397.26</v>
      </c>
      <c r="R51" t="n">
        <v>92.95999999999999</v>
      </c>
      <c r="S51" t="n">
        <v>66.97</v>
      </c>
      <c r="T51" t="n">
        <v>10365.78</v>
      </c>
      <c r="U51" t="n">
        <v>0.72</v>
      </c>
      <c r="V51" t="n">
        <v>0.85</v>
      </c>
      <c r="W51" t="n">
        <v>5.33</v>
      </c>
      <c r="X51" t="n">
        <v>0.63</v>
      </c>
      <c r="Y51" t="n">
        <v>1</v>
      </c>
      <c r="Z51" t="n">
        <v>10</v>
      </c>
      <c r="AA51" t="n">
        <v>484.5282777707317</v>
      </c>
      <c r="AB51" t="n">
        <v>689.4490581525009</v>
      </c>
      <c r="AC51" t="n">
        <v>624.8654047912647</v>
      </c>
      <c r="AD51" t="n">
        <v>484528.2777707317</v>
      </c>
      <c r="AE51" t="n">
        <v>689449.0581525009</v>
      </c>
      <c r="AF51" t="n">
        <v>4.027951512631597e-06</v>
      </c>
      <c r="AG51" t="n">
        <v>1.2075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3.451</v>
      </c>
      <c r="E52" t="n">
        <v>28.98</v>
      </c>
      <c r="F52" t="n">
        <v>24.79</v>
      </c>
      <c r="G52" t="n">
        <v>64.67</v>
      </c>
      <c r="H52" t="n">
        <v>0.77</v>
      </c>
      <c r="I52" t="n">
        <v>23</v>
      </c>
      <c r="J52" t="n">
        <v>311.32</v>
      </c>
      <c r="K52" t="n">
        <v>61.2</v>
      </c>
      <c r="L52" t="n">
        <v>13.5</v>
      </c>
      <c r="M52" t="n">
        <v>21</v>
      </c>
      <c r="N52" t="n">
        <v>91.62</v>
      </c>
      <c r="O52" t="n">
        <v>38630.55</v>
      </c>
      <c r="P52" t="n">
        <v>406.68</v>
      </c>
      <c r="Q52" t="n">
        <v>1397.17</v>
      </c>
      <c r="R52" t="n">
        <v>92.95999999999999</v>
      </c>
      <c r="S52" t="n">
        <v>66.97</v>
      </c>
      <c r="T52" t="n">
        <v>10367.2</v>
      </c>
      <c r="U52" t="n">
        <v>0.72</v>
      </c>
      <c r="V52" t="n">
        <v>0.85</v>
      </c>
      <c r="W52" t="n">
        <v>5.33</v>
      </c>
      <c r="X52" t="n">
        <v>0.62</v>
      </c>
      <c r="Y52" t="n">
        <v>1</v>
      </c>
      <c r="Z52" t="n">
        <v>10</v>
      </c>
      <c r="AA52" t="n">
        <v>484.2647482178455</v>
      </c>
      <c r="AB52" t="n">
        <v>689.0740744614174</v>
      </c>
      <c r="AC52" t="n">
        <v>624.5255474324816</v>
      </c>
      <c r="AD52" t="n">
        <v>484264.7482178455</v>
      </c>
      <c r="AE52" t="n">
        <v>689074.0744614174</v>
      </c>
      <c r="AF52" t="n">
        <v>4.028418440297815e-06</v>
      </c>
      <c r="AG52" t="n">
        <v>1.2075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3.4511</v>
      </c>
      <c r="E53" t="n">
        <v>28.98</v>
      </c>
      <c r="F53" t="n">
        <v>24.79</v>
      </c>
      <c r="G53" t="n">
        <v>64.66</v>
      </c>
      <c r="H53" t="n">
        <v>0.79</v>
      </c>
      <c r="I53" t="n">
        <v>23</v>
      </c>
      <c r="J53" t="n">
        <v>311.87</v>
      </c>
      <c r="K53" t="n">
        <v>61.2</v>
      </c>
      <c r="L53" t="n">
        <v>13.75</v>
      </c>
      <c r="M53" t="n">
        <v>21</v>
      </c>
      <c r="N53" t="n">
        <v>91.92</v>
      </c>
      <c r="O53" t="n">
        <v>38698.21</v>
      </c>
      <c r="P53" t="n">
        <v>405.75</v>
      </c>
      <c r="Q53" t="n">
        <v>1397.18</v>
      </c>
      <c r="R53" t="n">
        <v>92.87</v>
      </c>
      <c r="S53" t="n">
        <v>66.97</v>
      </c>
      <c r="T53" t="n">
        <v>10320.41</v>
      </c>
      <c r="U53" t="n">
        <v>0.72</v>
      </c>
      <c r="V53" t="n">
        <v>0.85</v>
      </c>
      <c r="W53" t="n">
        <v>5.33</v>
      </c>
      <c r="X53" t="n">
        <v>0.62</v>
      </c>
      <c r="Y53" t="n">
        <v>1</v>
      </c>
      <c r="Z53" t="n">
        <v>10</v>
      </c>
      <c r="AA53" t="n">
        <v>483.5313222033266</v>
      </c>
      <c r="AB53" t="n">
        <v>688.0304617392433</v>
      </c>
      <c r="AC53" t="n">
        <v>623.579694394646</v>
      </c>
      <c r="AD53" t="n">
        <v>483531.3222033266</v>
      </c>
      <c r="AE53" t="n">
        <v>688030.4617392432</v>
      </c>
      <c r="AF53" t="n">
        <v>4.02853517221437e-06</v>
      </c>
      <c r="AG53" t="n">
        <v>1.2075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3.4601</v>
      </c>
      <c r="E54" t="n">
        <v>28.9</v>
      </c>
      <c r="F54" t="n">
        <v>24.77</v>
      </c>
      <c r="G54" t="n">
        <v>67.54000000000001</v>
      </c>
      <c r="H54" t="n">
        <v>0.8</v>
      </c>
      <c r="I54" t="n">
        <v>22</v>
      </c>
      <c r="J54" t="n">
        <v>312.42</v>
      </c>
      <c r="K54" t="n">
        <v>61.2</v>
      </c>
      <c r="L54" t="n">
        <v>14</v>
      </c>
      <c r="M54" t="n">
        <v>20</v>
      </c>
      <c r="N54" t="n">
        <v>92.22</v>
      </c>
      <c r="O54" t="n">
        <v>38765.89</v>
      </c>
      <c r="P54" t="n">
        <v>405.5</v>
      </c>
      <c r="Q54" t="n">
        <v>1397.3</v>
      </c>
      <c r="R54" t="n">
        <v>92.31</v>
      </c>
      <c r="S54" t="n">
        <v>66.97</v>
      </c>
      <c r="T54" t="n">
        <v>10048.78</v>
      </c>
      <c r="U54" t="n">
        <v>0.73</v>
      </c>
      <c r="V54" t="n">
        <v>0.85</v>
      </c>
      <c r="W54" t="n">
        <v>5.33</v>
      </c>
      <c r="X54" t="n">
        <v>0.6</v>
      </c>
      <c r="Y54" t="n">
        <v>1</v>
      </c>
      <c r="Z54" t="n">
        <v>10</v>
      </c>
      <c r="AA54" t="n">
        <v>481.9567877269691</v>
      </c>
      <c r="AB54" t="n">
        <v>685.7900118799537</v>
      </c>
      <c r="AC54" t="n">
        <v>621.5491170928349</v>
      </c>
      <c r="AD54" t="n">
        <v>481956.7877269692</v>
      </c>
      <c r="AE54" t="n">
        <v>685790.0118799537</v>
      </c>
      <c r="AF54" t="n">
        <v>4.039041044704281e-06</v>
      </c>
      <c r="AG54" t="n">
        <v>1.204166666666667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3.4593</v>
      </c>
      <c r="E55" t="n">
        <v>28.91</v>
      </c>
      <c r="F55" t="n">
        <v>24.77</v>
      </c>
      <c r="G55" t="n">
        <v>67.56</v>
      </c>
      <c r="H55" t="n">
        <v>0.8100000000000001</v>
      </c>
      <c r="I55" t="n">
        <v>22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404.22</v>
      </c>
      <c r="Q55" t="n">
        <v>1397.23</v>
      </c>
      <c r="R55" t="n">
        <v>92.25</v>
      </c>
      <c r="S55" t="n">
        <v>66.97</v>
      </c>
      <c r="T55" t="n">
        <v>10015.16</v>
      </c>
      <c r="U55" t="n">
        <v>0.73</v>
      </c>
      <c r="V55" t="n">
        <v>0.85</v>
      </c>
      <c r="W55" t="n">
        <v>5.33</v>
      </c>
      <c r="X55" t="n">
        <v>0.61</v>
      </c>
      <c r="Y55" t="n">
        <v>1</v>
      </c>
      <c r="Z55" t="n">
        <v>10</v>
      </c>
      <c r="AA55" t="n">
        <v>481.0810479997048</v>
      </c>
      <c r="AB55" t="n">
        <v>684.5438969309416</v>
      </c>
      <c r="AC55" t="n">
        <v>620.419731081173</v>
      </c>
      <c r="AD55" t="n">
        <v>481081.0479997048</v>
      </c>
      <c r="AE55" t="n">
        <v>684543.8969309416</v>
      </c>
      <c r="AF55" t="n">
        <v>4.038107189371844e-06</v>
      </c>
      <c r="AG55" t="n">
        <v>1.204583333333333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3.471</v>
      </c>
      <c r="E56" t="n">
        <v>28.81</v>
      </c>
      <c r="F56" t="n">
        <v>24.73</v>
      </c>
      <c r="G56" t="n">
        <v>70.66</v>
      </c>
      <c r="H56" t="n">
        <v>0.82</v>
      </c>
      <c r="I56" t="n">
        <v>21</v>
      </c>
      <c r="J56" t="n">
        <v>313.52</v>
      </c>
      <c r="K56" t="n">
        <v>61.2</v>
      </c>
      <c r="L56" t="n">
        <v>14.5</v>
      </c>
      <c r="M56" t="n">
        <v>19</v>
      </c>
      <c r="N56" t="n">
        <v>92.81999999999999</v>
      </c>
      <c r="O56" t="n">
        <v>38901.63</v>
      </c>
      <c r="P56" t="n">
        <v>402.42</v>
      </c>
      <c r="Q56" t="n">
        <v>1397.21</v>
      </c>
      <c r="R56" t="n">
        <v>90.77</v>
      </c>
      <c r="S56" t="n">
        <v>66.97</v>
      </c>
      <c r="T56" t="n">
        <v>9282.190000000001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477.8278992295014</v>
      </c>
      <c r="AB56" t="n">
        <v>679.9148990818049</v>
      </c>
      <c r="AC56" t="n">
        <v>616.2243513347277</v>
      </c>
      <c r="AD56" t="n">
        <v>477827.8992295014</v>
      </c>
      <c r="AE56" t="n">
        <v>679914.8990818049</v>
      </c>
      <c r="AF56" t="n">
        <v>4.051764823608728e-06</v>
      </c>
      <c r="AG56" t="n">
        <v>1.200416666666667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3.4677</v>
      </c>
      <c r="E57" t="n">
        <v>28.84</v>
      </c>
      <c r="F57" t="n">
        <v>24.76</v>
      </c>
      <c r="G57" t="n">
        <v>70.73</v>
      </c>
      <c r="H57" t="n">
        <v>0.84</v>
      </c>
      <c r="I57" t="n">
        <v>21</v>
      </c>
      <c r="J57" t="n">
        <v>314.07</v>
      </c>
      <c r="K57" t="n">
        <v>61.2</v>
      </c>
      <c r="L57" t="n">
        <v>14.75</v>
      </c>
      <c r="M57" t="n">
        <v>19</v>
      </c>
      <c r="N57" t="n">
        <v>93.12</v>
      </c>
      <c r="O57" t="n">
        <v>38969.71</v>
      </c>
      <c r="P57" t="n">
        <v>402.52</v>
      </c>
      <c r="Q57" t="n">
        <v>1397.21</v>
      </c>
      <c r="R57" t="n">
        <v>91.64</v>
      </c>
      <c r="S57" t="n">
        <v>66.97</v>
      </c>
      <c r="T57" t="n">
        <v>9714.98</v>
      </c>
      <c r="U57" t="n">
        <v>0.73</v>
      </c>
      <c r="V57" t="n">
        <v>0.85</v>
      </c>
      <c r="W57" t="n">
        <v>5.34</v>
      </c>
      <c r="X57" t="n">
        <v>0.59</v>
      </c>
      <c r="Y57" t="n">
        <v>1</v>
      </c>
      <c r="Z57" t="n">
        <v>10</v>
      </c>
      <c r="AA57" t="n">
        <v>478.5469301684823</v>
      </c>
      <c r="AB57" t="n">
        <v>680.9380286418457</v>
      </c>
      <c r="AC57" t="n">
        <v>617.1516399561699</v>
      </c>
      <c r="AD57" t="n">
        <v>478546.9301684823</v>
      </c>
      <c r="AE57" t="n">
        <v>680938.0286418457</v>
      </c>
      <c r="AF57" t="n">
        <v>4.047912670362426e-06</v>
      </c>
      <c r="AG57" t="n">
        <v>1.201666666666667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3.47</v>
      </c>
      <c r="E58" t="n">
        <v>28.82</v>
      </c>
      <c r="F58" t="n">
        <v>24.74</v>
      </c>
      <c r="G58" t="n">
        <v>70.68000000000001</v>
      </c>
      <c r="H58" t="n">
        <v>0.85</v>
      </c>
      <c r="I58" t="n">
        <v>21</v>
      </c>
      <c r="J58" t="n">
        <v>314.62</v>
      </c>
      <c r="K58" t="n">
        <v>61.2</v>
      </c>
      <c r="L58" t="n">
        <v>15</v>
      </c>
      <c r="M58" t="n">
        <v>19</v>
      </c>
      <c r="N58" t="n">
        <v>93.43000000000001</v>
      </c>
      <c r="O58" t="n">
        <v>39037.92</v>
      </c>
      <c r="P58" t="n">
        <v>401.24</v>
      </c>
      <c r="Q58" t="n">
        <v>1397.28</v>
      </c>
      <c r="R58" t="n">
        <v>91.02</v>
      </c>
      <c r="S58" t="n">
        <v>66.97</v>
      </c>
      <c r="T58" t="n">
        <v>9408.07</v>
      </c>
      <c r="U58" t="n">
        <v>0.74</v>
      </c>
      <c r="V58" t="n">
        <v>0.85</v>
      </c>
      <c r="W58" t="n">
        <v>5.33</v>
      </c>
      <c r="X58" t="n">
        <v>0.57</v>
      </c>
      <c r="Y58" t="n">
        <v>1</v>
      </c>
      <c r="Z58" t="n">
        <v>10</v>
      </c>
      <c r="AA58" t="n">
        <v>477.1200739136125</v>
      </c>
      <c r="AB58" t="n">
        <v>678.9077143213583</v>
      </c>
      <c r="AC58" t="n">
        <v>615.3115138950444</v>
      </c>
      <c r="AD58" t="n">
        <v>477120.0739136125</v>
      </c>
      <c r="AE58" t="n">
        <v>678907.7143213582</v>
      </c>
      <c r="AF58" t="n">
        <v>4.050597504443182e-06</v>
      </c>
      <c r="AG58" t="n">
        <v>1.200833333333333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3.4805</v>
      </c>
      <c r="E59" t="n">
        <v>28.73</v>
      </c>
      <c r="F59" t="n">
        <v>24.7</v>
      </c>
      <c r="G59" t="n">
        <v>74.11</v>
      </c>
      <c r="H59" t="n">
        <v>0.86</v>
      </c>
      <c r="I59" t="n">
        <v>20</v>
      </c>
      <c r="J59" t="n">
        <v>315.18</v>
      </c>
      <c r="K59" t="n">
        <v>61.2</v>
      </c>
      <c r="L59" t="n">
        <v>15.25</v>
      </c>
      <c r="M59" t="n">
        <v>18</v>
      </c>
      <c r="N59" t="n">
        <v>93.73</v>
      </c>
      <c r="O59" t="n">
        <v>39106.27</v>
      </c>
      <c r="P59" t="n">
        <v>400.3</v>
      </c>
      <c r="Q59" t="n">
        <v>1397.22</v>
      </c>
      <c r="R59" t="n">
        <v>90.02</v>
      </c>
      <c r="S59" t="n">
        <v>66.97</v>
      </c>
      <c r="T59" t="n">
        <v>8911.91</v>
      </c>
      <c r="U59" t="n">
        <v>0.74</v>
      </c>
      <c r="V59" t="n">
        <v>0.85</v>
      </c>
      <c r="W59" t="n">
        <v>5.33</v>
      </c>
      <c r="X59" t="n">
        <v>0.54</v>
      </c>
      <c r="Y59" t="n">
        <v>1</v>
      </c>
      <c r="Z59" t="n">
        <v>10</v>
      </c>
      <c r="AA59" t="n">
        <v>474.7129462730537</v>
      </c>
      <c r="AB59" t="n">
        <v>675.4825439839908</v>
      </c>
      <c r="AC59" t="n">
        <v>612.2071939688217</v>
      </c>
      <c r="AD59" t="n">
        <v>474712.9462730536</v>
      </c>
      <c r="AE59" t="n">
        <v>675482.5439839908</v>
      </c>
      <c r="AF59" t="n">
        <v>4.06285435568141e-06</v>
      </c>
      <c r="AG59" t="n">
        <v>1.197083333333333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3.4807</v>
      </c>
      <c r="E60" t="n">
        <v>28.73</v>
      </c>
      <c r="F60" t="n">
        <v>24.7</v>
      </c>
      <c r="G60" t="n">
        <v>74.11</v>
      </c>
      <c r="H60" t="n">
        <v>0.87</v>
      </c>
      <c r="I60" t="n">
        <v>20</v>
      </c>
      <c r="J60" t="n">
        <v>315.73</v>
      </c>
      <c r="K60" t="n">
        <v>61.2</v>
      </c>
      <c r="L60" t="n">
        <v>15.5</v>
      </c>
      <c r="M60" t="n">
        <v>18</v>
      </c>
      <c r="N60" t="n">
        <v>94.03</v>
      </c>
      <c r="O60" t="n">
        <v>39174.75</v>
      </c>
      <c r="P60" t="n">
        <v>399.9</v>
      </c>
      <c r="Q60" t="n">
        <v>1397.2</v>
      </c>
      <c r="R60" t="n">
        <v>90.06999999999999</v>
      </c>
      <c r="S60" t="n">
        <v>66.97</v>
      </c>
      <c r="T60" t="n">
        <v>8938.42</v>
      </c>
      <c r="U60" t="n">
        <v>0.74</v>
      </c>
      <c r="V60" t="n">
        <v>0.85</v>
      </c>
      <c r="W60" t="n">
        <v>5.33</v>
      </c>
      <c r="X60" t="n">
        <v>0.54</v>
      </c>
      <c r="Y60" t="n">
        <v>1</v>
      </c>
      <c r="Z60" t="n">
        <v>10</v>
      </c>
      <c r="AA60" t="n">
        <v>474.3795044685502</v>
      </c>
      <c r="AB60" t="n">
        <v>675.0080801629704</v>
      </c>
      <c r="AC60" t="n">
        <v>611.7771752109817</v>
      </c>
      <c r="AD60" t="n">
        <v>474379.5044685503</v>
      </c>
      <c r="AE60" t="n">
        <v>675008.0801629703</v>
      </c>
      <c r="AF60" t="n">
        <v>4.06308781951452e-06</v>
      </c>
      <c r="AG60" t="n">
        <v>1.197083333333333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3.4801</v>
      </c>
      <c r="E61" t="n">
        <v>28.74</v>
      </c>
      <c r="F61" t="n">
        <v>24.71</v>
      </c>
      <c r="G61" t="n">
        <v>74.12</v>
      </c>
      <c r="H61" t="n">
        <v>0.89</v>
      </c>
      <c r="I61" t="n">
        <v>20</v>
      </c>
      <c r="J61" t="n">
        <v>316.29</v>
      </c>
      <c r="K61" t="n">
        <v>61.2</v>
      </c>
      <c r="L61" t="n">
        <v>15.75</v>
      </c>
      <c r="M61" t="n">
        <v>18</v>
      </c>
      <c r="N61" t="n">
        <v>94.34</v>
      </c>
      <c r="O61" t="n">
        <v>39243.37</v>
      </c>
      <c r="P61" t="n">
        <v>397.43</v>
      </c>
      <c r="Q61" t="n">
        <v>1397.17</v>
      </c>
      <c r="R61" t="n">
        <v>90.40000000000001</v>
      </c>
      <c r="S61" t="n">
        <v>66.97</v>
      </c>
      <c r="T61" t="n">
        <v>9103.389999999999</v>
      </c>
      <c r="U61" t="n">
        <v>0.74</v>
      </c>
      <c r="V61" t="n">
        <v>0.85</v>
      </c>
      <c r="W61" t="n">
        <v>5.32</v>
      </c>
      <c r="X61" t="n">
        <v>0.54</v>
      </c>
      <c r="Y61" t="n">
        <v>1</v>
      </c>
      <c r="Z61" t="n">
        <v>10</v>
      </c>
      <c r="AA61" t="n">
        <v>472.6297175817804</v>
      </c>
      <c r="AB61" t="n">
        <v>672.5182586677181</v>
      </c>
      <c r="AC61" t="n">
        <v>609.520585985002</v>
      </c>
      <c r="AD61" t="n">
        <v>472629.7175817804</v>
      </c>
      <c r="AE61" t="n">
        <v>672518.2586677182</v>
      </c>
      <c r="AF61" t="n">
        <v>4.062387428015192e-06</v>
      </c>
      <c r="AG61" t="n">
        <v>1.1975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3.4903</v>
      </c>
      <c r="E62" t="n">
        <v>28.65</v>
      </c>
      <c r="F62" t="n">
        <v>24.68</v>
      </c>
      <c r="G62" t="n">
        <v>77.93000000000001</v>
      </c>
      <c r="H62" t="n">
        <v>0.9</v>
      </c>
      <c r="I62" t="n">
        <v>19</v>
      </c>
      <c r="J62" t="n">
        <v>316.85</v>
      </c>
      <c r="K62" t="n">
        <v>61.2</v>
      </c>
      <c r="L62" t="n">
        <v>16</v>
      </c>
      <c r="M62" t="n">
        <v>17</v>
      </c>
      <c r="N62" t="n">
        <v>94.65000000000001</v>
      </c>
      <c r="O62" t="n">
        <v>39312.13</v>
      </c>
      <c r="P62" t="n">
        <v>397.81</v>
      </c>
      <c r="Q62" t="n">
        <v>1397.29</v>
      </c>
      <c r="R62" t="n">
        <v>89.26000000000001</v>
      </c>
      <c r="S62" t="n">
        <v>66.97</v>
      </c>
      <c r="T62" t="n">
        <v>8537.33</v>
      </c>
      <c r="U62" t="n">
        <v>0.75</v>
      </c>
      <c r="V62" t="n">
        <v>0.85</v>
      </c>
      <c r="W62" t="n">
        <v>5.32</v>
      </c>
      <c r="X62" t="n">
        <v>0.51</v>
      </c>
      <c r="Y62" t="n">
        <v>1</v>
      </c>
      <c r="Z62" t="n">
        <v>10</v>
      </c>
      <c r="AA62" t="n">
        <v>471.3543139631021</v>
      </c>
      <c r="AB62" t="n">
        <v>670.7034506079951</v>
      </c>
      <c r="AC62" t="n">
        <v>607.8757787879393</v>
      </c>
      <c r="AD62" t="n">
        <v>471354.3139631021</v>
      </c>
      <c r="AE62" t="n">
        <v>670703.4506079952</v>
      </c>
      <c r="AF62" t="n">
        <v>4.074294083503758e-06</v>
      </c>
      <c r="AG62" t="n">
        <v>1.19375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3.4887</v>
      </c>
      <c r="E63" t="n">
        <v>28.66</v>
      </c>
      <c r="F63" t="n">
        <v>24.69</v>
      </c>
      <c r="G63" t="n">
        <v>77.97</v>
      </c>
      <c r="H63" t="n">
        <v>0.91</v>
      </c>
      <c r="I63" t="n">
        <v>19</v>
      </c>
      <c r="J63" t="n">
        <v>317.41</v>
      </c>
      <c r="K63" t="n">
        <v>61.2</v>
      </c>
      <c r="L63" t="n">
        <v>16.25</v>
      </c>
      <c r="M63" t="n">
        <v>17</v>
      </c>
      <c r="N63" t="n">
        <v>94.95999999999999</v>
      </c>
      <c r="O63" t="n">
        <v>39381.03</v>
      </c>
      <c r="P63" t="n">
        <v>397.01</v>
      </c>
      <c r="Q63" t="n">
        <v>1397.24</v>
      </c>
      <c r="R63" t="n">
        <v>89.59999999999999</v>
      </c>
      <c r="S63" t="n">
        <v>66.97</v>
      </c>
      <c r="T63" t="n">
        <v>8707.83</v>
      </c>
      <c r="U63" t="n">
        <v>0.75</v>
      </c>
      <c r="V63" t="n">
        <v>0.85</v>
      </c>
      <c r="W63" t="n">
        <v>5.33</v>
      </c>
      <c r="X63" t="n">
        <v>0.52</v>
      </c>
      <c r="Y63" t="n">
        <v>1</v>
      </c>
      <c r="Z63" t="n">
        <v>10</v>
      </c>
      <c r="AA63" t="n">
        <v>471.0181111500455</v>
      </c>
      <c r="AB63" t="n">
        <v>670.2250580694282</v>
      </c>
      <c r="AC63" t="n">
        <v>607.4421993323931</v>
      </c>
      <c r="AD63" t="n">
        <v>471018.1111500455</v>
      </c>
      <c r="AE63" t="n">
        <v>670225.0580694282</v>
      </c>
      <c r="AF63" t="n">
        <v>4.072426372838884e-06</v>
      </c>
      <c r="AG63" t="n">
        <v>1.194166666666667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3.4889</v>
      </c>
      <c r="E64" t="n">
        <v>28.66</v>
      </c>
      <c r="F64" t="n">
        <v>24.69</v>
      </c>
      <c r="G64" t="n">
        <v>77.97</v>
      </c>
      <c r="H64" t="n">
        <v>0.92</v>
      </c>
      <c r="I64" t="n">
        <v>19</v>
      </c>
      <c r="J64" t="n">
        <v>317.97</v>
      </c>
      <c r="K64" t="n">
        <v>61.2</v>
      </c>
      <c r="L64" t="n">
        <v>16.5</v>
      </c>
      <c r="M64" t="n">
        <v>17</v>
      </c>
      <c r="N64" t="n">
        <v>95.27</v>
      </c>
      <c r="O64" t="n">
        <v>39450.07</v>
      </c>
      <c r="P64" t="n">
        <v>395.52</v>
      </c>
      <c r="Q64" t="n">
        <v>1397.17</v>
      </c>
      <c r="R64" t="n">
        <v>89.53</v>
      </c>
      <c r="S64" t="n">
        <v>66.97</v>
      </c>
      <c r="T64" t="n">
        <v>8672.68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469.8511709020664</v>
      </c>
      <c r="AB64" t="n">
        <v>668.5645856227196</v>
      </c>
      <c r="AC64" t="n">
        <v>605.9372704688486</v>
      </c>
      <c r="AD64" t="n">
        <v>469851.1709020664</v>
      </c>
      <c r="AE64" t="n">
        <v>668564.5856227196</v>
      </c>
      <c r="AF64" t="n">
        <v>4.072659836671993e-06</v>
      </c>
      <c r="AG64" t="n">
        <v>1.194166666666667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3.5006</v>
      </c>
      <c r="E65" t="n">
        <v>28.57</v>
      </c>
      <c r="F65" t="n">
        <v>24.65</v>
      </c>
      <c r="G65" t="n">
        <v>82.16</v>
      </c>
      <c r="H65" t="n">
        <v>0.9399999999999999</v>
      </c>
      <c r="I65" t="n">
        <v>18</v>
      </c>
      <c r="J65" t="n">
        <v>318.53</v>
      </c>
      <c r="K65" t="n">
        <v>61.2</v>
      </c>
      <c r="L65" t="n">
        <v>16.75</v>
      </c>
      <c r="M65" t="n">
        <v>16</v>
      </c>
      <c r="N65" t="n">
        <v>95.58</v>
      </c>
      <c r="O65" t="n">
        <v>39519.26</v>
      </c>
      <c r="P65" t="n">
        <v>394.22</v>
      </c>
      <c r="Q65" t="n">
        <v>1397.25</v>
      </c>
      <c r="R65" t="n">
        <v>88.23</v>
      </c>
      <c r="S65" t="n">
        <v>66.97</v>
      </c>
      <c r="T65" t="n">
        <v>8027.61</v>
      </c>
      <c r="U65" t="n">
        <v>0.76</v>
      </c>
      <c r="V65" t="n">
        <v>0.85</v>
      </c>
      <c r="W65" t="n">
        <v>5.32</v>
      </c>
      <c r="X65" t="n">
        <v>0.48</v>
      </c>
      <c r="Y65" t="n">
        <v>1</v>
      </c>
      <c r="Z65" t="n">
        <v>10</v>
      </c>
      <c r="AA65" t="n">
        <v>467.0481948181814</v>
      </c>
      <c r="AB65" t="n">
        <v>664.5761512841714</v>
      </c>
      <c r="AC65" t="n">
        <v>602.3224498987563</v>
      </c>
      <c r="AD65" t="n">
        <v>467048.1948181814</v>
      </c>
      <c r="AE65" t="n">
        <v>664576.1512841714</v>
      </c>
      <c r="AF65" t="n">
        <v>4.086317470908877e-06</v>
      </c>
      <c r="AG65" t="n">
        <v>1.190416666666667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3.4984</v>
      </c>
      <c r="E66" t="n">
        <v>28.58</v>
      </c>
      <c r="F66" t="n">
        <v>24.67</v>
      </c>
      <c r="G66" t="n">
        <v>82.22</v>
      </c>
      <c r="H66" t="n">
        <v>0.95</v>
      </c>
      <c r="I66" t="n">
        <v>18</v>
      </c>
      <c r="J66" t="n">
        <v>319.09</v>
      </c>
      <c r="K66" t="n">
        <v>61.2</v>
      </c>
      <c r="L66" t="n">
        <v>17</v>
      </c>
      <c r="M66" t="n">
        <v>16</v>
      </c>
      <c r="N66" t="n">
        <v>95.89</v>
      </c>
      <c r="O66" t="n">
        <v>39588.58</v>
      </c>
      <c r="P66" t="n">
        <v>395.3</v>
      </c>
      <c r="Q66" t="n">
        <v>1397.21</v>
      </c>
      <c r="R66" t="n">
        <v>89.06999999999999</v>
      </c>
      <c r="S66" t="n">
        <v>66.97</v>
      </c>
      <c r="T66" t="n">
        <v>8445.950000000001</v>
      </c>
      <c r="U66" t="n">
        <v>0.75</v>
      </c>
      <c r="V66" t="n">
        <v>0.85</v>
      </c>
      <c r="W66" t="n">
        <v>5.32</v>
      </c>
      <c r="X66" t="n">
        <v>0.5</v>
      </c>
      <c r="Y66" t="n">
        <v>1</v>
      </c>
      <c r="Z66" t="n">
        <v>10</v>
      </c>
      <c r="AA66" t="n">
        <v>468.2860482822706</v>
      </c>
      <c r="AB66" t="n">
        <v>666.3375281616444</v>
      </c>
      <c r="AC66" t="n">
        <v>603.9188310418118</v>
      </c>
      <c r="AD66" t="n">
        <v>468286.0482822706</v>
      </c>
      <c r="AE66" t="n">
        <v>666337.5281616444</v>
      </c>
      <c r="AF66" t="n">
        <v>4.083749368744677e-06</v>
      </c>
      <c r="AG66" t="n">
        <v>1.190833333333333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3.4996</v>
      </c>
      <c r="E67" t="n">
        <v>28.57</v>
      </c>
      <c r="F67" t="n">
        <v>24.66</v>
      </c>
      <c r="G67" t="n">
        <v>82.19</v>
      </c>
      <c r="H67" t="n">
        <v>0.96</v>
      </c>
      <c r="I67" t="n">
        <v>18</v>
      </c>
      <c r="J67" t="n">
        <v>319.65</v>
      </c>
      <c r="K67" t="n">
        <v>61.2</v>
      </c>
      <c r="L67" t="n">
        <v>17.25</v>
      </c>
      <c r="M67" t="n">
        <v>16</v>
      </c>
      <c r="N67" t="n">
        <v>96.2</v>
      </c>
      <c r="O67" t="n">
        <v>39658.05</v>
      </c>
      <c r="P67" t="n">
        <v>393.64</v>
      </c>
      <c r="Q67" t="n">
        <v>1397.24</v>
      </c>
      <c r="R67" t="n">
        <v>88.58</v>
      </c>
      <c r="S67" t="n">
        <v>66.97</v>
      </c>
      <c r="T67" t="n">
        <v>8202.610000000001</v>
      </c>
      <c r="U67" t="n">
        <v>0.76</v>
      </c>
      <c r="V67" t="n">
        <v>0.85</v>
      </c>
      <c r="W67" t="n">
        <v>5.32</v>
      </c>
      <c r="X67" t="n">
        <v>0.49</v>
      </c>
      <c r="Y67" t="n">
        <v>1</v>
      </c>
      <c r="Z67" t="n">
        <v>10</v>
      </c>
      <c r="AA67" t="n">
        <v>466.7969444354996</v>
      </c>
      <c r="AB67" t="n">
        <v>664.2186399733818</v>
      </c>
      <c r="AC67" t="n">
        <v>601.9984282073893</v>
      </c>
      <c r="AD67" t="n">
        <v>466796.9444354996</v>
      </c>
      <c r="AE67" t="n">
        <v>664218.6399733818</v>
      </c>
      <c r="AF67" t="n">
        <v>4.085150151743331e-06</v>
      </c>
      <c r="AG67" t="n">
        <v>1.190416666666667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3.5119</v>
      </c>
      <c r="E68" t="n">
        <v>28.48</v>
      </c>
      <c r="F68" t="n">
        <v>24.61</v>
      </c>
      <c r="G68" t="n">
        <v>86.86</v>
      </c>
      <c r="H68" t="n">
        <v>0.97</v>
      </c>
      <c r="I68" t="n">
        <v>17</v>
      </c>
      <c r="J68" t="n">
        <v>320.22</v>
      </c>
      <c r="K68" t="n">
        <v>61.2</v>
      </c>
      <c r="L68" t="n">
        <v>17.5</v>
      </c>
      <c r="M68" t="n">
        <v>15</v>
      </c>
      <c r="N68" t="n">
        <v>96.52</v>
      </c>
      <c r="O68" t="n">
        <v>39727.66</v>
      </c>
      <c r="P68" t="n">
        <v>391</v>
      </c>
      <c r="Q68" t="n">
        <v>1397.17</v>
      </c>
      <c r="R68" t="n">
        <v>87.01000000000001</v>
      </c>
      <c r="S68" t="n">
        <v>66.97</v>
      </c>
      <c r="T68" t="n">
        <v>7420.53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462.8546489645586</v>
      </c>
      <c r="AB68" t="n">
        <v>658.6090356961981</v>
      </c>
      <c r="AC68" t="n">
        <v>596.9142996471531</v>
      </c>
      <c r="AD68" t="n">
        <v>462854.6489645586</v>
      </c>
      <c r="AE68" t="n">
        <v>658609.0356961981</v>
      </c>
      <c r="AF68" t="n">
        <v>4.099508177479542e-06</v>
      </c>
      <c r="AG68" t="n">
        <v>1.186666666666667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3.5127</v>
      </c>
      <c r="E69" t="n">
        <v>28.47</v>
      </c>
      <c r="F69" t="n">
        <v>24.6</v>
      </c>
      <c r="G69" t="n">
        <v>86.83</v>
      </c>
      <c r="H69" t="n">
        <v>0.99</v>
      </c>
      <c r="I69" t="n">
        <v>17</v>
      </c>
      <c r="J69" t="n">
        <v>320.78</v>
      </c>
      <c r="K69" t="n">
        <v>61.2</v>
      </c>
      <c r="L69" t="n">
        <v>17.75</v>
      </c>
      <c r="M69" t="n">
        <v>15</v>
      </c>
      <c r="N69" t="n">
        <v>96.83</v>
      </c>
      <c r="O69" t="n">
        <v>39797.41</v>
      </c>
      <c r="P69" t="n">
        <v>390.59</v>
      </c>
      <c r="Q69" t="n">
        <v>1397.22</v>
      </c>
      <c r="R69" t="n">
        <v>86.73999999999999</v>
      </c>
      <c r="S69" t="n">
        <v>66.97</v>
      </c>
      <c r="T69" t="n">
        <v>7288.09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462.3745742351753</v>
      </c>
      <c r="AB69" t="n">
        <v>657.9259237186291</v>
      </c>
      <c r="AC69" t="n">
        <v>596.2951777013992</v>
      </c>
      <c r="AD69" t="n">
        <v>462374.5742351753</v>
      </c>
      <c r="AE69" t="n">
        <v>657925.9237186291</v>
      </c>
      <c r="AF69" t="n">
        <v>4.100442032811978e-06</v>
      </c>
      <c r="AG69" t="n">
        <v>1.18625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3.5102</v>
      </c>
      <c r="E70" t="n">
        <v>28.49</v>
      </c>
      <c r="F70" t="n">
        <v>24.62</v>
      </c>
      <c r="G70" t="n">
        <v>86.90000000000001</v>
      </c>
      <c r="H70" t="n">
        <v>1</v>
      </c>
      <c r="I70" t="n">
        <v>17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391.45</v>
      </c>
      <c r="Q70" t="n">
        <v>1397.25</v>
      </c>
      <c r="R70" t="n">
        <v>87.33</v>
      </c>
      <c r="S70" t="n">
        <v>66.97</v>
      </c>
      <c r="T70" t="n">
        <v>7579.24</v>
      </c>
      <c r="U70" t="n">
        <v>0.77</v>
      </c>
      <c r="V70" t="n">
        <v>0.85</v>
      </c>
      <c r="W70" t="n">
        <v>5.33</v>
      </c>
      <c r="X70" t="n">
        <v>0.46</v>
      </c>
      <c r="Y70" t="n">
        <v>1</v>
      </c>
      <c r="Z70" t="n">
        <v>10</v>
      </c>
      <c r="AA70" t="n">
        <v>463.4806672080409</v>
      </c>
      <c r="AB70" t="n">
        <v>659.499814848121</v>
      </c>
      <c r="AC70" t="n">
        <v>597.7216356914395</v>
      </c>
      <c r="AD70" t="n">
        <v>463480.6672080409</v>
      </c>
      <c r="AE70" t="n">
        <v>659499.814848121</v>
      </c>
      <c r="AF70" t="n">
        <v>4.097523734898115e-06</v>
      </c>
      <c r="AG70" t="n">
        <v>1.187083333333333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3.5111</v>
      </c>
      <c r="E71" t="n">
        <v>28.48</v>
      </c>
      <c r="F71" t="n">
        <v>24.62</v>
      </c>
      <c r="G71" t="n">
        <v>86.88</v>
      </c>
      <c r="H71" t="n">
        <v>1.01</v>
      </c>
      <c r="I71" t="n">
        <v>17</v>
      </c>
      <c r="J71" t="n">
        <v>321.92</v>
      </c>
      <c r="K71" t="n">
        <v>61.2</v>
      </c>
      <c r="L71" t="n">
        <v>18.25</v>
      </c>
      <c r="M71" t="n">
        <v>15</v>
      </c>
      <c r="N71" t="n">
        <v>97.47</v>
      </c>
      <c r="O71" t="n">
        <v>39937.36</v>
      </c>
      <c r="P71" t="n">
        <v>389.05</v>
      </c>
      <c r="Q71" t="n">
        <v>1397.21</v>
      </c>
      <c r="R71" t="n">
        <v>87.26000000000001</v>
      </c>
      <c r="S71" t="n">
        <v>66.97</v>
      </c>
      <c r="T71" t="n">
        <v>7545.22</v>
      </c>
      <c r="U71" t="n">
        <v>0.77</v>
      </c>
      <c r="V71" t="n">
        <v>0.85</v>
      </c>
      <c r="W71" t="n">
        <v>5.32</v>
      </c>
      <c r="X71" t="n">
        <v>0.45</v>
      </c>
      <c r="Y71" t="n">
        <v>1</v>
      </c>
      <c r="Z71" t="n">
        <v>10</v>
      </c>
      <c r="AA71" t="n">
        <v>461.5352267431539</v>
      </c>
      <c r="AB71" t="n">
        <v>656.7315923155181</v>
      </c>
      <c r="AC71" t="n">
        <v>595.2127244485662</v>
      </c>
      <c r="AD71" t="n">
        <v>461535.2267431539</v>
      </c>
      <c r="AE71" t="n">
        <v>656731.5923155182</v>
      </c>
      <c r="AF71" t="n">
        <v>4.098574322147105e-06</v>
      </c>
      <c r="AG71" t="n">
        <v>1.186666666666667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3.5195</v>
      </c>
      <c r="E72" t="n">
        <v>28.41</v>
      </c>
      <c r="F72" t="n">
        <v>24.6</v>
      </c>
      <c r="G72" t="n">
        <v>92.26000000000001</v>
      </c>
      <c r="H72" t="n">
        <v>1.02</v>
      </c>
      <c r="I72" t="n">
        <v>16</v>
      </c>
      <c r="J72" t="n">
        <v>322.49</v>
      </c>
      <c r="K72" t="n">
        <v>61.2</v>
      </c>
      <c r="L72" t="n">
        <v>18.5</v>
      </c>
      <c r="M72" t="n">
        <v>14</v>
      </c>
      <c r="N72" t="n">
        <v>97.79000000000001</v>
      </c>
      <c r="O72" t="n">
        <v>40007.56</v>
      </c>
      <c r="P72" t="n">
        <v>387.62</v>
      </c>
      <c r="Q72" t="n">
        <v>1397.17</v>
      </c>
      <c r="R72" t="n">
        <v>86.81</v>
      </c>
      <c r="S72" t="n">
        <v>66.97</v>
      </c>
      <c r="T72" t="n">
        <v>7326.34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459.2275282206193</v>
      </c>
      <c r="AB72" t="n">
        <v>653.4479024962538</v>
      </c>
      <c r="AC72" t="n">
        <v>592.2366319528829</v>
      </c>
      <c r="AD72" t="n">
        <v>459227.5282206192</v>
      </c>
      <c r="AE72" t="n">
        <v>653447.9024962538</v>
      </c>
      <c r="AF72" t="n">
        <v>4.108379803137688e-06</v>
      </c>
      <c r="AG72" t="n">
        <v>1.18375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3.519</v>
      </c>
      <c r="E73" t="n">
        <v>28.42</v>
      </c>
      <c r="F73" t="n">
        <v>24.61</v>
      </c>
      <c r="G73" t="n">
        <v>92.27</v>
      </c>
      <c r="H73" t="n">
        <v>1.03</v>
      </c>
      <c r="I73" t="n">
        <v>16</v>
      </c>
      <c r="J73" t="n">
        <v>323.06</v>
      </c>
      <c r="K73" t="n">
        <v>61.2</v>
      </c>
      <c r="L73" t="n">
        <v>18.75</v>
      </c>
      <c r="M73" t="n">
        <v>14</v>
      </c>
      <c r="N73" t="n">
        <v>98.11</v>
      </c>
      <c r="O73" t="n">
        <v>40077.9</v>
      </c>
      <c r="P73" t="n">
        <v>388.82</v>
      </c>
      <c r="Q73" t="n">
        <v>1397.22</v>
      </c>
      <c r="R73" t="n">
        <v>86.83</v>
      </c>
      <c r="S73" t="n">
        <v>66.97</v>
      </c>
      <c r="T73" t="n">
        <v>7336.16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460.2675893563105</v>
      </c>
      <c r="AB73" t="n">
        <v>654.9278350478121</v>
      </c>
      <c r="AC73" t="n">
        <v>593.5779328683868</v>
      </c>
      <c r="AD73" t="n">
        <v>460267.5893563105</v>
      </c>
      <c r="AE73" t="n">
        <v>654927.8350478121</v>
      </c>
      <c r="AF73" t="n">
        <v>4.107796143554916e-06</v>
      </c>
      <c r="AG73" t="n">
        <v>1.184166666666667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3.5191</v>
      </c>
      <c r="E74" t="n">
        <v>28.42</v>
      </c>
      <c r="F74" t="n">
        <v>24.6</v>
      </c>
      <c r="G74" t="n">
        <v>92.27</v>
      </c>
      <c r="H74" t="n">
        <v>1.05</v>
      </c>
      <c r="I74" t="n">
        <v>16</v>
      </c>
      <c r="J74" t="n">
        <v>323.63</v>
      </c>
      <c r="K74" t="n">
        <v>61.2</v>
      </c>
      <c r="L74" t="n">
        <v>19</v>
      </c>
      <c r="M74" t="n">
        <v>14</v>
      </c>
      <c r="N74" t="n">
        <v>98.43000000000001</v>
      </c>
      <c r="O74" t="n">
        <v>40148.52</v>
      </c>
      <c r="P74" t="n">
        <v>387.92</v>
      </c>
      <c r="Q74" t="n">
        <v>1397.2</v>
      </c>
      <c r="R74" t="n">
        <v>86.98</v>
      </c>
      <c r="S74" t="n">
        <v>66.97</v>
      </c>
      <c r="T74" t="n">
        <v>7409.48</v>
      </c>
      <c r="U74" t="n">
        <v>0.77</v>
      </c>
      <c r="V74" t="n">
        <v>0.86</v>
      </c>
      <c r="W74" t="n">
        <v>5.32</v>
      </c>
      <c r="X74" t="n">
        <v>0.44</v>
      </c>
      <c r="Y74" t="n">
        <v>1</v>
      </c>
      <c r="Z74" t="n">
        <v>10</v>
      </c>
      <c r="AA74" t="n">
        <v>459.5102282679009</v>
      </c>
      <c r="AB74" t="n">
        <v>653.8501644286941</v>
      </c>
      <c r="AC74" t="n">
        <v>592.6012122830382</v>
      </c>
      <c r="AD74" t="n">
        <v>459510.2282679009</v>
      </c>
      <c r="AE74" t="n">
        <v>653850.1644286942</v>
      </c>
      <c r="AF74" t="n">
        <v>4.10791287547147e-06</v>
      </c>
      <c r="AG74" t="n">
        <v>1.184166666666667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3.5189</v>
      </c>
      <c r="E75" t="n">
        <v>28.42</v>
      </c>
      <c r="F75" t="n">
        <v>24.61</v>
      </c>
      <c r="G75" t="n">
        <v>92.28</v>
      </c>
      <c r="H75" t="n">
        <v>1.06</v>
      </c>
      <c r="I75" t="n">
        <v>16</v>
      </c>
      <c r="J75" t="n">
        <v>324.2</v>
      </c>
      <c r="K75" t="n">
        <v>61.2</v>
      </c>
      <c r="L75" t="n">
        <v>19.25</v>
      </c>
      <c r="M75" t="n">
        <v>14</v>
      </c>
      <c r="N75" t="n">
        <v>98.75</v>
      </c>
      <c r="O75" t="n">
        <v>40219.17</v>
      </c>
      <c r="P75" t="n">
        <v>387.51</v>
      </c>
      <c r="Q75" t="n">
        <v>1397.23</v>
      </c>
      <c r="R75" t="n">
        <v>87.09999999999999</v>
      </c>
      <c r="S75" t="n">
        <v>66.97</v>
      </c>
      <c r="T75" t="n">
        <v>7469.99</v>
      </c>
      <c r="U75" t="n">
        <v>0.77</v>
      </c>
      <c r="V75" t="n">
        <v>0.86</v>
      </c>
      <c r="W75" t="n">
        <v>5.32</v>
      </c>
      <c r="X75" t="n">
        <v>0.44</v>
      </c>
      <c r="Y75" t="n">
        <v>1</v>
      </c>
      <c r="Z75" t="n">
        <v>10</v>
      </c>
      <c r="AA75" t="n">
        <v>459.2859097569935</v>
      </c>
      <c r="AB75" t="n">
        <v>653.530975243735</v>
      </c>
      <c r="AC75" t="n">
        <v>592.3119229194426</v>
      </c>
      <c r="AD75" t="n">
        <v>459285.9097569935</v>
      </c>
      <c r="AE75" t="n">
        <v>653530.975243735</v>
      </c>
      <c r="AF75" t="n">
        <v>4.107679411638361e-06</v>
      </c>
      <c r="AG75" t="n">
        <v>1.184166666666667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3.519</v>
      </c>
      <c r="E76" t="n">
        <v>28.42</v>
      </c>
      <c r="F76" t="n">
        <v>24.61</v>
      </c>
      <c r="G76" t="n">
        <v>92.27</v>
      </c>
      <c r="H76" t="n">
        <v>1.07</v>
      </c>
      <c r="I76" t="n">
        <v>16</v>
      </c>
      <c r="J76" t="n">
        <v>324.78</v>
      </c>
      <c r="K76" t="n">
        <v>61.2</v>
      </c>
      <c r="L76" t="n">
        <v>19.5</v>
      </c>
      <c r="M76" t="n">
        <v>14</v>
      </c>
      <c r="N76" t="n">
        <v>99.08</v>
      </c>
      <c r="O76" t="n">
        <v>40289.97</v>
      </c>
      <c r="P76" t="n">
        <v>386.49</v>
      </c>
      <c r="Q76" t="n">
        <v>1397.28</v>
      </c>
      <c r="R76" t="n">
        <v>86.78</v>
      </c>
      <c r="S76" t="n">
        <v>66.97</v>
      </c>
      <c r="T76" t="n">
        <v>7309.95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458.4990246348479</v>
      </c>
      <c r="AB76" t="n">
        <v>652.4112940378545</v>
      </c>
      <c r="AC76" t="n">
        <v>591.2971270593621</v>
      </c>
      <c r="AD76" t="n">
        <v>458499.0246348479</v>
      </c>
      <c r="AE76" t="n">
        <v>652411.2940378545</v>
      </c>
      <c r="AF76" t="n">
        <v>4.107796143554916e-06</v>
      </c>
      <c r="AG76" t="n">
        <v>1.184166666666667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3.5315</v>
      </c>
      <c r="E77" t="n">
        <v>28.32</v>
      </c>
      <c r="F77" t="n">
        <v>24.56</v>
      </c>
      <c r="G77" t="n">
        <v>98.23999999999999</v>
      </c>
      <c r="H77" t="n">
        <v>1.08</v>
      </c>
      <c r="I77" t="n">
        <v>15</v>
      </c>
      <c r="J77" t="n">
        <v>325.35</v>
      </c>
      <c r="K77" t="n">
        <v>61.2</v>
      </c>
      <c r="L77" t="n">
        <v>19.75</v>
      </c>
      <c r="M77" t="n">
        <v>13</v>
      </c>
      <c r="N77" t="n">
        <v>99.40000000000001</v>
      </c>
      <c r="O77" t="n">
        <v>40360.92</v>
      </c>
      <c r="P77" t="n">
        <v>385</v>
      </c>
      <c r="Q77" t="n">
        <v>1397.19</v>
      </c>
      <c r="R77" t="n">
        <v>85.48999999999999</v>
      </c>
      <c r="S77" t="n">
        <v>66.97</v>
      </c>
      <c r="T77" t="n">
        <v>6672.33</v>
      </c>
      <c r="U77" t="n">
        <v>0.78</v>
      </c>
      <c r="V77" t="n">
        <v>0.86</v>
      </c>
      <c r="W77" t="n">
        <v>5.32</v>
      </c>
      <c r="X77" t="n">
        <v>0.39</v>
      </c>
      <c r="Y77" t="n">
        <v>1</v>
      </c>
      <c r="Z77" t="n">
        <v>10</v>
      </c>
      <c r="AA77" t="n">
        <v>455.4473326717601</v>
      </c>
      <c r="AB77" t="n">
        <v>648.068954805555</v>
      </c>
      <c r="AC77" t="n">
        <v>587.3615533863731</v>
      </c>
      <c r="AD77" t="n">
        <v>455447.3326717601</v>
      </c>
      <c r="AE77" t="n">
        <v>648068.9548055549</v>
      </c>
      <c r="AF77" t="n">
        <v>4.122387633124235e-06</v>
      </c>
      <c r="AG77" t="n">
        <v>1.18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3.5317</v>
      </c>
      <c r="E78" t="n">
        <v>28.32</v>
      </c>
      <c r="F78" t="n">
        <v>24.56</v>
      </c>
      <c r="G78" t="n">
        <v>98.23</v>
      </c>
      <c r="H78" t="n">
        <v>1.09</v>
      </c>
      <c r="I78" t="n">
        <v>15</v>
      </c>
      <c r="J78" t="n">
        <v>325.93</v>
      </c>
      <c r="K78" t="n">
        <v>61.2</v>
      </c>
      <c r="L78" t="n">
        <v>20</v>
      </c>
      <c r="M78" t="n">
        <v>13</v>
      </c>
      <c r="N78" t="n">
        <v>99.73</v>
      </c>
      <c r="O78" t="n">
        <v>40432.03</v>
      </c>
      <c r="P78" t="n">
        <v>384.65</v>
      </c>
      <c r="Q78" t="n">
        <v>1397.21</v>
      </c>
      <c r="R78" t="n">
        <v>85.2</v>
      </c>
      <c r="S78" t="n">
        <v>66.97</v>
      </c>
      <c r="T78" t="n">
        <v>6525.45</v>
      </c>
      <c r="U78" t="n">
        <v>0.79</v>
      </c>
      <c r="V78" t="n">
        <v>0.86</v>
      </c>
      <c r="W78" t="n">
        <v>5.32</v>
      </c>
      <c r="X78" t="n">
        <v>0.39</v>
      </c>
      <c r="Y78" t="n">
        <v>1</v>
      </c>
      <c r="Z78" t="n">
        <v>10</v>
      </c>
      <c r="AA78" t="n">
        <v>455.1576024537321</v>
      </c>
      <c r="AB78" t="n">
        <v>647.6566894433415</v>
      </c>
      <c r="AC78" t="n">
        <v>586.9879066906605</v>
      </c>
      <c r="AD78" t="n">
        <v>455157.602453732</v>
      </c>
      <c r="AE78" t="n">
        <v>647656.6894433416</v>
      </c>
      <c r="AF78" t="n">
        <v>4.122621096957344e-06</v>
      </c>
      <c r="AG78" t="n">
        <v>1.18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3.5302</v>
      </c>
      <c r="E79" t="n">
        <v>28.33</v>
      </c>
      <c r="F79" t="n">
        <v>24.57</v>
      </c>
      <c r="G79" t="n">
        <v>98.28</v>
      </c>
      <c r="H79" t="n">
        <v>1.11</v>
      </c>
      <c r="I79" t="n">
        <v>15</v>
      </c>
      <c r="J79" t="n">
        <v>326.51</v>
      </c>
      <c r="K79" t="n">
        <v>61.2</v>
      </c>
      <c r="L79" t="n">
        <v>20.25</v>
      </c>
      <c r="M79" t="n">
        <v>13</v>
      </c>
      <c r="N79" t="n">
        <v>100.06</v>
      </c>
      <c r="O79" t="n">
        <v>40503.29</v>
      </c>
      <c r="P79" t="n">
        <v>383.88</v>
      </c>
      <c r="Q79" t="n">
        <v>1397.26</v>
      </c>
      <c r="R79" t="n">
        <v>85.7</v>
      </c>
      <c r="S79" t="n">
        <v>66.97</v>
      </c>
      <c r="T79" t="n">
        <v>6776.59</v>
      </c>
      <c r="U79" t="n">
        <v>0.78</v>
      </c>
      <c r="V79" t="n">
        <v>0.86</v>
      </c>
      <c r="W79" t="n">
        <v>5.32</v>
      </c>
      <c r="X79" t="n">
        <v>0.4</v>
      </c>
      <c r="Y79" t="n">
        <v>1</v>
      </c>
      <c r="Z79" t="n">
        <v>10</v>
      </c>
      <c r="AA79" t="n">
        <v>454.8283184062172</v>
      </c>
      <c r="AB79" t="n">
        <v>647.1881418129159</v>
      </c>
      <c r="AC79" t="n">
        <v>586.5632499284415</v>
      </c>
      <c r="AD79" t="n">
        <v>454828.3184062172</v>
      </c>
      <c r="AE79" t="n">
        <v>647188.1418129159</v>
      </c>
      <c r="AF79" t="n">
        <v>4.120870118209026e-06</v>
      </c>
      <c r="AG79" t="n">
        <v>1.180416666666667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3.5296</v>
      </c>
      <c r="E80" t="n">
        <v>28.33</v>
      </c>
      <c r="F80" t="n">
        <v>24.57</v>
      </c>
      <c r="G80" t="n">
        <v>98.3</v>
      </c>
      <c r="H80" t="n">
        <v>1.12</v>
      </c>
      <c r="I80" t="n">
        <v>15</v>
      </c>
      <c r="J80" t="n">
        <v>327.08</v>
      </c>
      <c r="K80" t="n">
        <v>61.2</v>
      </c>
      <c r="L80" t="n">
        <v>20.5</v>
      </c>
      <c r="M80" t="n">
        <v>13</v>
      </c>
      <c r="N80" t="n">
        <v>100.39</v>
      </c>
      <c r="O80" t="n">
        <v>40574.7</v>
      </c>
      <c r="P80" t="n">
        <v>383.2</v>
      </c>
      <c r="Q80" t="n">
        <v>1397.2</v>
      </c>
      <c r="R80" t="n">
        <v>85.83</v>
      </c>
      <c r="S80" t="n">
        <v>66.97</v>
      </c>
      <c r="T80" t="n">
        <v>6839.33</v>
      </c>
      <c r="U80" t="n">
        <v>0.78</v>
      </c>
      <c r="V80" t="n">
        <v>0.86</v>
      </c>
      <c r="W80" t="n">
        <v>5.32</v>
      </c>
      <c r="X80" t="n">
        <v>0.41</v>
      </c>
      <c r="Y80" t="n">
        <v>1</v>
      </c>
      <c r="Z80" t="n">
        <v>10</v>
      </c>
      <c r="AA80" t="n">
        <v>454.3887234934774</v>
      </c>
      <c r="AB80" t="n">
        <v>646.5626297170037</v>
      </c>
      <c r="AC80" t="n">
        <v>585.9963322361302</v>
      </c>
      <c r="AD80" t="n">
        <v>454388.7234934774</v>
      </c>
      <c r="AE80" t="n">
        <v>646562.6297170037</v>
      </c>
      <c r="AF80" t="n">
        <v>4.120169726709699e-06</v>
      </c>
      <c r="AG80" t="n">
        <v>1.180416666666667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3.5309</v>
      </c>
      <c r="E81" t="n">
        <v>28.32</v>
      </c>
      <c r="F81" t="n">
        <v>24.56</v>
      </c>
      <c r="G81" t="n">
        <v>98.26000000000001</v>
      </c>
      <c r="H81" t="n">
        <v>1.13</v>
      </c>
      <c r="I81" t="n">
        <v>15</v>
      </c>
      <c r="J81" t="n">
        <v>327.66</v>
      </c>
      <c r="K81" t="n">
        <v>61.2</v>
      </c>
      <c r="L81" t="n">
        <v>20.75</v>
      </c>
      <c r="M81" t="n">
        <v>13</v>
      </c>
      <c r="N81" t="n">
        <v>100.72</v>
      </c>
      <c r="O81" t="n">
        <v>40646.27</v>
      </c>
      <c r="P81" t="n">
        <v>380.62</v>
      </c>
      <c r="Q81" t="n">
        <v>1397.27</v>
      </c>
      <c r="R81" t="n">
        <v>85.41</v>
      </c>
      <c r="S81" t="n">
        <v>66.97</v>
      </c>
      <c r="T81" t="n">
        <v>6633.94</v>
      </c>
      <c r="U81" t="n">
        <v>0.78</v>
      </c>
      <c r="V81" t="n">
        <v>0.86</v>
      </c>
      <c r="W81" t="n">
        <v>5.32</v>
      </c>
      <c r="X81" t="n">
        <v>0.4</v>
      </c>
      <c r="Y81" t="n">
        <v>1</v>
      </c>
      <c r="Z81" t="n">
        <v>10</v>
      </c>
      <c r="AA81" t="n">
        <v>452.2090202864808</v>
      </c>
      <c r="AB81" t="n">
        <v>643.4610680702202</v>
      </c>
      <c r="AC81" t="n">
        <v>583.1853071850614</v>
      </c>
      <c r="AD81" t="n">
        <v>452209.0202864808</v>
      </c>
      <c r="AE81" t="n">
        <v>643461.0680702202</v>
      </c>
      <c r="AF81" t="n">
        <v>4.121687241624908e-06</v>
      </c>
      <c r="AG81" t="n">
        <v>1.18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3.5422</v>
      </c>
      <c r="E82" t="n">
        <v>28.23</v>
      </c>
      <c r="F82" t="n">
        <v>24.53</v>
      </c>
      <c r="G82" t="n">
        <v>105.12</v>
      </c>
      <c r="H82" t="n">
        <v>1.14</v>
      </c>
      <c r="I82" t="n">
        <v>14</v>
      </c>
      <c r="J82" t="n">
        <v>328.25</v>
      </c>
      <c r="K82" t="n">
        <v>61.2</v>
      </c>
      <c r="L82" t="n">
        <v>21</v>
      </c>
      <c r="M82" t="n">
        <v>12</v>
      </c>
      <c r="N82" t="n">
        <v>101.05</v>
      </c>
      <c r="O82" t="n">
        <v>40718</v>
      </c>
      <c r="P82" t="n">
        <v>379.35</v>
      </c>
      <c r="Q82" t="n">
        <v>1397.18</v>
      </c>
      <c r="R82" t="n">
        <v>84.42</v>
      </c>
      <c r="S82" t="n">
        <v>66.97</v>
      </c>
      <c r="T82" t="n">
        <v>6141.05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449.6295895577758</v>
      </c>
      <c r="AB82" t="n">
        <v>639.7907227711763</v>
      </c>
      <c r="AC82" t="n">
        <v>579.8587788885831</v>
      </c>
      <c r="AD82" t="n">
        <v>449629.5895577758</v>
      </c>
      <c r="AE82" t="n">
        <v>639790.7227711764</v>
      </c>
      <c r="AF82" t="n">
        <v>4.134877948195573e-06</v>
      </c>
      <c r="AG82" t="n">
        <v>1.17625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3.544</v>
      </c>
      <c r="E83" t="n">
        <v>28.22</v>
      </c>
      <c r="F83" t="n">
        <v>24.51</v>
      </c>
      <c r="G83" t="n">
        <v>105.06</v>
      </c>
      <c r="H83" t="n">
        <v>1.15</v>
      </c>
      <c r="I83" t="n">
        <v>14</v>
      </c>
      <c r="J83" t="n">
        <v>328.83</v>
      </c>
      <c r="K83" t="n">
        <v>61.2</v>
      </c>
      <c r="L83" t="n">
        <v>21.25</v>
      </c>
      <c r="M83" t="n">
        <v>12</v>
      </c>
      <c r="N83" t="n">
        <v>101.38</v>
      </c>
      <c r="O83" t="n">
        <v>40789.89</v>
      </c>
      <c r="P83" t="n">
        <v>379.59</v>
      </c>
      <c r="Q83" t="n">
        <v>1397.2</v>
      </c>
      <c r="R83" t="n">
        <v>84.03</v>
      </c>
      <c r="S83" t="n">
        <v>66.97</v>
      </c>
      <c r="T83" t="n">
        <v>5944.61</v>
      </c>
      <c r="U83" t="n">
        <v>0.8</v>
      </c>
      <c r="V83" t="n">
        <v>0.86</v>
      </c>
      <c r="W83" t="n">
        <v>5.31</v>
      </c>
      <c r="X83" t="n">
        <v>0.35</v>
      </c>
      <c r="Y83" t="n">
        <v>1</v>
      </c>
      <c r="Z83" t="n">
        <v>10</v>
      </c>
      <c r="AA83" t="n">
        <v>449.4624111298036</v>
      </c>
      <c r="AB83" t="n">
        <v>639.5528398343145</v>
      </c>
      <c r="AC83" t="n">
        <v>579.6431794677446</v>
      </c>
      <c r="AD83" t="n">
        <v>449462.4111298036</v>
      </c>
      <c r="AE83" t="n">
        <v>639552.8398343144</v>
      </c>
      <c r="AF83" t="n">
        <v>4.136979122693555e-06</v>
      </c>
      <c r="AG83" t="n">
        <v>1.175833333333333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3.5416</v>
      </c>
      <c r="E84" t="n">
        <v>28.24</v>
      </c>
      <c r="F84" t="n">
        <v>24.53</v>
      </c>
      <c r="G84" t="n">
        <v>105.14</v>
      </c>
      <c r="H84" t="n">
        <v>1.16</v>
      </c>
      <c r="I84" t="n">
        <v>14</v>
      </c>
      <c r="J84" t="n">
        <v>329.41</v>
      </c>
      <c r="K84" t="n">
        <v>61.2</v>
      </c>
      <c r="L84" t="n">
        <v>21.5</v>
      </c>
      <c r="M84" t="n">
        <v>12</v>
      </c>
      <c r="N84" t="n">
        <v>101.71</v>
      </c>
      <c r="O84" t="n">
        <v>40861.93</v>
      </c>
      <c r="P84" t="n">
        <v>378.46</v>
      </c>
      <c r="Q84" t="n">
        <v>1397.17</v>
      </c>
      <c r="R84" t="n">
        <v>84.56</v>
      </c>
      <c r="S84" t="n">
        <v>66.97</v>
      </c>
      <c r="T84" t="n">
        <v>6210.46</v>
      </c>
      <c r="U84" t="n">
        <v>0.79</v>
      </c>
      <c r="V84" t="n">
        <v>0.86</v>
      </c>
      <c r="W84" t="n">
        <v>5.32</v>
      </c>
      <c r="X84" t="n">
        <v>0.37</v>
      </c>
      <c r="Y84" t="n">
        <v>1</v>
      </c>
      <c r="Z84" t="n">
        <v>10</v>
      </c>
      <c r="AA84" t="n">
        <v>449.0365766578111</v>
      </c>
      <c r="AB84" t="n">
        <v>638.9469078606538</v>
      </c>
      <c r="AC84" t="n">
        <v>579.0940077435681</v>
      </c>
      <c r="AD84" t="n">
        <v>449036.5766578111</v>
      </c>
      <c r="AE84" t="n">
        <v>638946.9078606538</v>
      </c>
      <c r="AF84" t="n">
        <v>4.134177556696245e-06</v>
      </c>
      <c r="AG84" t="n">
        <v>1.176666666666667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3.5423</v>
      </c>
      <c r="E85" t="n">
        <v>28.23</v>
      </c>
      <c r="F85" t="n">
        <v>24.53</v>
      </c>
      <c r="G85" t="n">
        <v>105.11</v>
      </c>
      <c r="H85" t="n">
        <v>1.17</v>
      </c>
      <c r="I85" t="n">
        <v>14</v>
      </c>
      <c r="J85" t="n">
        <v>330</v>
      </c>
      <c r="K85" t="n">
        <v>61.2</v>
      </c>
      <c r="L85" t="n">
        <v>21.75</v>
      </c>
      <c r="M85" t="n">
        <v>12</v>
      </c>
      <c r="N85" t="n">
        <v>102.05</v>
      </c>
      <c r="O85" t="n">
        <v>40934.14</v>
      </c>
      <c r="P85" t="n">
        <v>377.63</v>
      </c>
      <c r="Q85" t="n">
        <v>1397.2</v>
      </c>
      <c r="R85" t="n">
        <v>84.40000000000001</v>
      </c>
      <c r="S85" t="n">
        <v>66.97</v>
      </c>
      <c r="T85" t="n">
        <v>6131.99</v>
      </c>
      <c r="U85" t="n">
        <v>0.79</v>
      </c>
      <c r="V85" t="n">
        <v>0.86</v>
      </c>
      <c r="W85" t="n">
        <v>5.31</v>
      </c>
      <c r="X85" t="n">
        <v>0.36</v>
      </c>
      <c r="Y85" t="n">
        <v>1</v>
      </c>
      <c r="Z85" t="n">
        <v>10</v>
      </c>
      <c r="AA85" t="n">
        <v>448.3203169910403</v>
      </c>
      <c r="AB85" t="n">
        <v>637.9277216226087</v>
      </c>
      <c r="AC85" t="n">
        <v>578.1702930562199</v>
      </c>
      <c r="AD85" t="n">
        <v>448320.3169910403</v>
      </c>
      <c r="AE85" t="n">
        <v>637927.7216226087</v>
      </c>
      <c r="AF85" t="n">
        <v>4.134994680112128e-06</v>
      </c>
      <c r="AG85" t="n">
        <v>1.17625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3.5416</v>
      </c>
      <c r="E86" t="n">
        <v>28.24</v>
      </c>
      <c r="F86" t="n">
        <v>24.53</v>
      </c>
      <c r="G86" t="n">
        <v>105.14</v>
      </c>
      <c r="H86" t="n">
        <v>1.19</v>
      </c>
      <c r="I86" t="n">
        <v>14</v>
      </c>
      <c r="J86" t="n">
        <v>330.59</v>
      </c>
      <c r="K86" t="n">
        <v>61.2</v>
      </c>
      <c r="L86" t="n">
        <v>22</v>
      </c>
      <c r="M86" t="n">
        <v>12</v>
      </c>
      <c r="N86" t="n">
        <v>102.39</v>
      </c>
      <c r="O86" t="n">
        <v>41006.51</v>
      </c>
      <c r="P86" t="n">
        <v>374.37</v>
      </c>
      <c r="Q86" t="n">
        <v>1397.35</v>
      </c>
      <c r="R86" t="n">
        <v>84.52</v>
      </c>
      <c r="S86" t="n">
        <v>66.97</v>
      </c>
      <c r="T86" t="n">
        <v>6194.09</v>
      </c>
      <c r="U86" t="n">
        <v>0.79</v>
      </c>
      <c r="V86" t="n">
        <v>0.86</v>
      </c>
      <c r="W86" t="n">
        <v>5.31</v>
      </c>
      <c r="X86" t="n">
        <v>0.37</v>
      </c>
      <c r="Y86" t="n">
        <v>1</v>
      </c>
      <c r="Z86" t="n">
        <v>10</v>
      </c>
      <c r="AA86" t="n">
        <v>445.9519109709266</v>
      </c>
      <c r="AB86" t="n">
        <v>634.5576493795555</v>
      </c>
      <c r="AC86" t="n">
        <v>575.115909949258</v>
      </c>
      <c r="AD86" t="n">
        <v>445951.9109709266</v>
      </c>
      <c r="AE86" t="n">
        <v>634557.6493795555</v>
      </c>
      <c r="AF86" t="n">
        <v>4.134177556696245e-06</v>
      </c>
      <c r="AG86" t="n">
        <v>1.176666666666667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3.552</v>
      </c>
      <c r="E87" t="n">
        <v>28.15</v>
      </c>
      <c r="F87" t="n">
        <v>24.5</v>
      </c>
      <c r="G87" t="n">
        <v>113.09</v>
      </c>
      <c r="H87" t="n">
        <v>1.2</v>
      </c>
      <c r="I87" t="n">
        <v>13</v>
      </c>
      <c r="J87" t="n">
        <v>331.17</v>
      </c>
      <c r="K87" t="n">
        <v>61.2</v>
      </c>
      <c r="L87" t="n">
        <v>22.25</v>
      </c>
      <c r="M87" t="n">
        <v>11</v>
      </c>
      <c r="N87" t="n">
        <v>102.72</v>
      </c>
      <c r="O87" t="n">
        <v>41079.04</v>
      </c>
      <c r="P87" t="n">
        <v>372.98</v>
      </c>
      <c r="Q87" t="n">
        <v>1397.19</v>
      </c>
      <c r="R87" t="n">
        <v>83.65000000000001</v>
      </c>
      <c r="S87" t="n">
        <v>66.97</v>
      </c>
      <c r="T87" t="n">
        <v>5759.58</v>
      </c>
      <c r="U87" t="n">
        <v>0.8</v>
      </c>
      <c r="V87" t="n">
        <v>0.86</v>
      </c>
      <c r="W87" t="n">
        <v>5.31</v>
      </c>
      <c r="X87" t="n">
        <v>0.34</v>
      </c>
      <c r="Y87" t="n">
        <v>1</v>
      </c>
      <c r="Z87" t="n">
        <v>10</v>
      </c>
      <c r="AA87" t="n">
        <v>443.4186007728304</v>
      </c>
      <c r="AB87" t="n">
        <v>630.9529302945913</v>
      </c>
      <c r="AC87" t="n">
        <v>571.8488603775008</v>
      </c>
      <c r="AD87" t="n">
        <v>443418.6007728304</v>
      </c>
      <c r="AE87" t="n">
        <v>630952.9302945912</v>
      </c>
      <c r="AF87" t="n">
        <v>4.14631767601792e-06</v>
      </c>
      <c r="AG87" t="n">
        <v>1.172916666666667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3.5511</v>
      </c>
      <c r="E88" t="n">
        <v>28.16</v>
      </c>
      <c r="F88" t="n">
        <v>24.51</v>
      </c>
      <c r="G88" t="n">
        <v>113.13</v>
      </c>
      <c r="H88" t="n">
        <v>1.21</v>
      </c>
      <c r="I88" t="n">
        <v>13</v>
      </c>
      <c r="J88" t="n">
        <v>331.76</v>
      </c>
      <c r="K88" t="n">
        <v>61.2</v>
      </c>
      <c r="L88" t="n">
        <v>22.5</v>
      </c>
      <c r="M88" t="n">
        <v>11</v>
      </c>
      <c r="N88" t="n">
        <v>103.06</v>
      </c>
      <c r="O88" t="n">
        <v>41151.74</v>
      </c>
      <c r="P88" t="n">
        <v>374.48</v>
      </c>
      <c r="Q88" t="n">
        <v>1397.18</v>
      </c>
      <c r="R88" t="n">
        <v>84</v>
      </c>
      <c r="S88" t="n">
        <v>66.97</v>
      </c>
      <c r="T88" t="n">
        <v>5936.88</v>
      </c>
      <c r="U88" t="n">
        <v>0.8</v>
      </c>
      <c r="V88" t="n">
        <v>0.86</v>
      </c>
      <c r="W88" t="n">
        <v>5.31</v>
      </c>
      <c r="X88" t="n">
        <v>0.35</v>
      </c>
      <c r="Y88" t="n">
        <v>1</v>
      </c>
      <c r="Z88" t="n">
        <v>10</v>
      </c>
      <c r="AA88" t="n">
        <v>444.72116606321</v>
      </c>
      <c r="AB88" t="n">
        <v>632.8063874689917</v>
      </c>
      <c r="AC88" t="n">
        <v>573.5286962607332</v>
      </c>
      <c r="AD88" t="n">
        <v>444721.16606321</v>
      </c>
      <c r="AE88" t="n">
        <v>632806.3874689917</v>
      </c>
      <c r="AF88" t="n">
        <v>4.145267088768929e-06</v>
      </c>
      <c r="AG88" t="n">
        <v>1.173333333333333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3.5501</v>
      </c>
      <c r="E89" t="n">
        <v>28.17</v>
      </c>
      <c r="F89" t="n">
        <v>24.52</v>
      </c>
      <c r="G89" t="n">
        <v>113.16</v>
      </c>
      <c r="H89" t="n">
        <v>1.22</v>
      </c>
      <c r="I89" t="n">
        <v>13</v>
      </c>
      <c r="J89" t="n">
        <v>332.35</v>
      </c>
      <c r="K89" t="n">
        <v>61.2</v>
      </c>
      <c r="L89" t="n">
        <v>22.75</v>
      </c>
      <c r="M89" t="n">
        <v>11</v>
      </c>
      <c r="N89" t="n">
        <v>103.41</v>
      </c>
      <c r="O89" t="n">
        <v>41224.6</v>
      </c>
      <c r="P89" t="n">
        <v>374.73</v>
      </c>
      <c r="Q89" t="n">
        <v>1397.19</v>
      </c>
      <c r="R89" t="n">
        <v>84.09999999999999</v>
      </c>
      <c r="S89" t="n">
        <v>66.97</v>
      </c>
      <c r="T89" t="n">
        <v>5984.24</v>
      </c>
      <c r="U89" t="n">
        <v>0.8</v>
      </c>
      <c r="V89" t="n">
        <v>0.86</v>
      </c>
      <c r="W89" t="n">
        <v>5.32</v>
      </c>
      <c r="X89" t="n">
        <v>0.35</v>
      </c>
      <c r="Y89" t="n">
        <v>1</v>
      </c>
      <c r="Z89" t="n">
        <v>10</v>
      </c>
      <c r="AA89" t="n">
        <v>445.0960827736207</v>
      </c>
      <c r="AB89" t="n">
        <v>633.3398671124656</v>
      </c>
      <c r="AC89" t="n">
        <v>574.0122025755589</v>
      </c>
      <c r="AD89" t="n">
        <v>445096.0827736207</v>
      </c>
      <c r="AE89" t="n">
        <v>633339.8671124657</v>
      </c>
      <c r="AF89" t="n">
        <v>4.144099769603383e-06</v>
      </c>
      <c r="AG89" t="n">
        <v>1.17375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3.5489</v>
      </c>
      <c r="E90" t="n">
        <v>28.18</v>
      </c>
      <c r="F90" t="n">
        <v>24.53</v>
      </c>
      <c r="G90" t="n">
        <v>113.21</v>
      </c>
      <c r="H90" t="n">
        <v>1.23</v>
      </c>
      <c r="I90" t="n">
        <v>13</v>
      </c>
      <c r="J90" t="n">
        <v>332.95</v>
      </c>
      <c r="K90" t="n">
        <v>61.2</v>
      </c>
      <c r="L90" t="n">
        <v>23</v>
      </c>
      <c r="M90" t="n">
        <v>11</v>
      </c>
      <c r="N90" t="n">
        <v>103.75</v>
      </c>
      <c r="O90" t="n">
        <v>41297.62</v>
      </c>
      <c r="P90" t="n">
        <v>375.19</v>
      </c>
      <c r="Q90" t="n">
        <v>1397.19</v>
      </c>
      <c r="R90" t="n">
        <v>84.48999999999999</v>
      </c>
      <c r="S90" t="n">
        <v>66.97</v>
      </c>
      <c r="T90" t="n">
        <v>6179.46</v>
      </c>
      <c r="U90" t="n">
        <v>0.79</v>
      </c>
      <c r="V90" t="n">
        <v>0.86</v>
      </c>
      <c r="W90" t="n">
        <v>5.31</v>
      </c>
      <c r="X90" t="n">
        <v>0.36</v>
      </c>
      <c r="Y90" t="n">
        <v>1</v>
      </c>
      <c r="Z90" t="n">
        <v>10</v>
      </c>
      <c r="AA90" t="n">
        <v>445.6536051611469</v>
      </c>
      <c r="AB90" t="n">
        <v>634.1331815640954</v>
      </c>
      <c r="AC90" t="n">
        <v>574.7312038564842</v>
      </c>
      <c r="AD90" t="n">
        <v>445653.6051611468</v>
      </c>
      <c r="AE90" t="n">
        <v>634133.1815640953</v>
      </c>
      <c r="AF90" t="n">
        <v>4.142698986604729e-06</v>
      </c>
      <c r="AG90" t="n">
        <v>1.174166666666667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3.5505</v>
      </c>
      <c r="E91" t="n">
        <v>28.16</v>
      </c>
      <c r="F91" t="n">
        <v>24.52</v>
      </c>
      <c r="G91" t="n">
        <v>113.15</v>
      </c>
      <c r="H91" t="n">
        <v>1.24</v>
      </c>
      <c r="I91" t="n">
        <v>13</v>
      </c>
      <c r="J91" t="n">
        <v>333.54</v>
      </c>
      <c r="K91" t="n">
        <v>61.2</v>
      </c>
      <c r="L91" t="n">
        <v>23.25</v>
      </c>
      <c r="M91" t="n">
        <v>11</v>
      </c>
      <c r="N91" t="n">
        <v>104.09</v>
      </c>
      <c r="O91" t="n">
        <v>41370.82</v>
      </c>
      <c r="P91" t="n">
        <v>373.83</v>
      </c>
      <c r="Q91" t="n">
        <v>1397.18</v>
      </c>
      <c r="R91" t="n">
        <v>83.97</v>
      </c>
      <c r="S91" t="n">
        <v>66.97</v>
      </c>
      <c r="T91" t="n">
        <v>5920.08</v>
      </c>
      <c r="U91" t="n">
        <v>0.8</v>
      </c>
      <c r="V91" t="n">
        <v>0.86</v>
      </c>
      <c r="W91" t="n">
        <v>5.31</v>
      </c>
      <c r="X91" t="n">
        <v>0.35</v>
      </c>
      <c r="Y91" t="n">
        <v>1</v>
      </c>
      <c r="Z91" t="n">
        <v>10</v>
      </c>
      <c r="AA91" t="n">
        <v>444.3660408551955</v>
      </c>
      <c r="AB91" t="n">
        <v>632.3010697168098</v>
      </c>
      <c r="AC91" t="n">
        <v>573.0707137919318</v>
      </c>
      <c r="AD91" t="n">
        <v>444366.0408551955</v>
      </c>
      <c r="AE91" t="n">
        <v>632301.0697168098</v>
      </c>
      <c r="AF91" t="n">
        <v>4.144566697269601e-06</v>
      </c>
      <c r="AG91" t="n">
        <v>1.173333333333333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3.5527</v>
      </c>
      <c r="E92" t="n">
        <v>28.15</v>
      </c>
      <c r="F92" t="n">
        <v>24.5</v>
      </c>
      <c r="G92" t="n">
        <v>113.07</v>
      </c>
      <c r="H92" t="n">
        <v>1.25</v>
      </c>
      <c r="I92" t="n">
        <v>13</v>
      </c>
      <c r="J92" t="n">
        <v>334.14</v>
      </c>
      <c r="K92" t="n">
        <v>61.2</v>
      </c>
      <c r="L92" t="n">
        <v>23.5</v>
      </c>
      <c r="M92" t="n">
        <v>11</v>
      </c>
      <c r="N92" t="n">
        <v>104.44</v>
      </c>
      <c r="O92" t="n">
        <v>41444.3</v>
      </c>
      <c r="P92" t="n">
        <v>372.02</v>
      </c>
      <c r="Q92" t="n">
        <v>1397.21</v>
      </c>
      <c r="R92" t="n">
        <v>83.45</v>
      </c>
      <c r="S92" t="n">
        <v>66.97</v>
      </c>
      <c r="T92" t="n">
        <v>5661.75</v>
      </c>
      <c r="U92" t="n">
        <v>0.8</v>
      </c>
      <c r="V92" t="n">
        <v>0.86</v>
      </c>
      <c r="W92" t="n">
        <v>5.31</v>
      </c>
      <c r="X92" t="n">
        <v>0.33</v>
      </c>
      <c r="Y92" t="n">
        <v>1</v>
      </c>
      <c r="Z92" t="n">
        <v>10</v>
      </c>
      <c r="AA92" t="n">
        <v>442.612132345018</v>
      </c>
      <c r="AB92" t="n">
        <v>629.8053834464629</v>
      </c>
      <c r="AC92" t="n">
        <v>570.80880916952</v>
      </c>
      <c r="AD92" t="n">
        <v>442612.132345018</v>
      </c>
      <c r="AE92" t="n">
        <v>629805.3834464629</v>
      </c>
      <c r="AF92" t="n">
        <v>4.147134799433802e-06</v>
      </c>
      <c r="AG92" t="n">
        <v>1.172916666666667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3.5511</v>
      </c>
      <c r="E93" t="n">
        <v>28.16</v>
      </c>
      <c r="F93" t="n">
        <v>24.51</v>
      </c>
      <c r="G93" t="n">
        <v>113.13</v>
      </c>
      <c r="H93" t="n">
        <v>1.26</v>
      </c>
      <c r="I93" t="n">
        <v>13</v>
      </c>
      <c r="J93" t="n">
        <v>334.73</v>
      </c>
      <c r="K93" t="n">
        <v>61.2</v>
      </c>
      <c r="L93" t="n">
        <v>23.75</v>
      </c>
      <c r="M93" t="n">
        <v>11</v>
      </c>
      <c r="N93" t="n">
        <v>104.78</v>
      </c>
      <c r="O93" t="n">
        <v>41517.84</v>
      </c>
      <c r="P93" t="n">
        <v>371.08</v>
      </c>
      <c r="Q93" t="n">
        <v>1397.21</v>
      </c>
      <c r="R93" t="n">
        <v>83.90000000000001</v>
      </c>
      <c r="S93" t="n">
        <v>66.97</v>
      </c>
      <c r="T93" t="n">
        <v>5885.81</v>
      </c>
      <c r="U93" t="n">
        <v>0.8</v>
      </c>
      <c r="V93" t="n">
        <v>0.86</v>
      </c>
      <c r="W93" t="n">
        <v>5.31</v>
      </c>
      <c r="X93" t="n">
        <v>0.35</v>
      </c>
      <c r="Y93" t="n">
        <v>1</v>
      </c>
      <c r="Z93" t="n">
        <v>10</v>
      </c>
      <c r="AA93" t="n">
        <v>442.1637563037711</v>
      </c>
      <c r="AB93" t="n">
        <v>629.1673764332128</v>
      </c>
      <c r="AC93" t="n">
        <v>570.2305670124234</v>
      </c>
      <c r="AD93" t="n">
        <v>442163.7563037711</v>
      </c>
      <c r="AE93" t="n">
        <v>629167.3764332128</v>
      </c>
      <c r="AF93" t="n">
        <v>4.145267088768929e-06</v>
      </c>
      <c r="AG93" t="n">
        <v>1.173333333333333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3.5614</v>
      </c>
      <c r="E94" t="n">
        <v>28.08</v>
      </c>
      <c r="F94" t="n">
        <v>24.48</v>
      </c>
      <c r="G94" t="n">
        <v>122.42</v>
      </c>
      <c r="H94" t="n">
        <v>1.28</v>
      </c>
      <c r="I94" t="n">
        <v>12</v>
      </c>
      <c r="J94" t="n">
        <v>335.33</v>
      </c>
      <c r="K94" t="n">
        <v>61.2</v>
      </c>
      <c r="L94" t="n">
        <v>24</v>
      </c>
      <c r="M94" t="n">
        <v>10</v>
      </c>
      <c r="N94" t="n">
        <v>105.13</v>
      </c>
      <c r="O94" t="n">
        <v>41591.55</v>
      </c>
      <c r="P94" t="n">
        <v>368.42</v>
      </c>
      <c r="Q94" t="n">
        <v>1397.24</v>
      </c>
      <c r="R94" t="n">
        <v>82.92</v>
      </c>
      <c r="S94" t="n">
        <v>66.97</v>
      </c>
      <c r="T94" t="n">
        <v>5400.58</v>
      </c>
      <c r="U94" t="n">
        <v>0.8100000000000001</v>
      </c>
      <c r="V94" t="n">
        <v>0.86</v>
      </c>
      <c r="W94" t="n">
        <v>5.31</v>
      </c>
      <c r="X94" t="n">
        <v>0.32</v>
      </c>
      <c r="Y94" t="n">
        <v>1</v>
      </c>
      <c r="Z94" t="n">
        <v>10</v>
      </c>
      <c r="AA94" t="n">
        <v>438.7118674541018</v>
      </c>
      <c r="AB94" t="n">
        <v>624.2555856762302</v>
      </c>
      <c r="AC94" t="n">
        <v>565.7788847839539</v>
      </c>
      <c r="AD94" t="n">
        <v>438711.8674541017</v>
      </c>
      <c r="AE94" t="n">
        <v>624255.5856762303</v>
      </c>
      <c r="AF94" t="n">
        <v>4.157290476174048e-06</v>
      </c>
      <c r="AG94" t="n">
        <v>1.17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3.562</v>
      </c>
      <c r="E95" t="n">
        <v>28.07</v>
      </c>
      <c r="F95" t="n">
        <v>24.48</v>
      </c>
      <c r="G95" t="n">
        <v>122.39</v>
      </c>
      <c r="H95" t="n">
        <v>1.29</v>
      </c>
      <c r="I95" t="n">
        <v>12</v>
      </c>
      <c r="J95" t="n">
        <v>335.93</v>
      </c>
      <c r="K95" t="n">
        <v>61.2</v>
      </c>
      <c r="L95" t="n">
        <v>24.25</v>
      </c>
      <c r="M95" t="n">
        <v>10</v>
      </c>
      <c r="N95" t="n">
        <v>105.48</v>
      </c>
      <c r="O95" t="n">
        <v>41665.42</v>
      </c>
      <c r="P95" t="n">
        <v>368.37</v>
      </c>
      <c r="Q95" t="n">
        <v>1397.17</v>
      </c>
      <c r="R95" t="n">
        <v>82.69</v>
      </c>
      <c r="S95" t="n">
        <v>66.97</v>
      </c>
      <c r="T95" t="n">
        <v>5287.26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438.5984022927824</v>
      </c>
      <c r="AB95" t="n">
        <v>624.0941328731769</v>
      </c>
      <c r="AC95" t="n">
        <v>565.6325559581448</v>
      </c>
      <c r="AD95" t="n">
        <v>438598.4022927824</v>
      </c>
      <c r="AE95" t="n">
        <v>624094.1328731769</v>
      </c>
      <c r="AF95" t="n">
        <v>4.157990867673376e-06</v>
      </c>
      <c r="AG95" t="n">
        <v>1.169583333333333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3.5616</v>
      </c>
      <c r="E96" t="n">
        <v>28.08</v>
      </c>
      <c r="F96" t="n">
        <v>24.48</v>
      </c>
      <c r="G96" t="n">
        <v>122.41</v>
      </c>
      <c r="H96" t="n">
        <v>1.3</v>
      </c>
      <c r="I96" t="n">
        <v>12</v>
      </c>
      <c r="J96" t="n">
        <v>336.53</v>
      </c>
      <c r="K96" t="n">
        <v>61.2</v>
      </c>
      <c r="L96" t="n">
        <v>24.5</v>
      </c>
      <c r="M96" t="n">
        <v>10</v>
      </c>
      <c r="N96" t="n">
        <v>105.83</v>
      </c>
      <c r="O96" t="n">
        <v>41739.48</v>
      </c>
      <c r="P96" t="n">
        <v>368.42</v>
      </c>
      <c r="Q96" t="n">
        <v>1397.17</v>
      </c>
      <c r="R96" t="n">
        <v>82.87</v>
      </c>
      <c r="S96" t="n">
        <v>66.97</v>
      </c>
      <c r="T96" t="n">
        <v>5378.63</v>
      </c>
      <c r="U96" t="n">
        <v>0.8100000000000001</v>
      </c>
      <c r="V96" t="n">
        <v>0.86</v>
      </c>
      <c r="W96" t="n">
        <v>5.31</v>
      </c>
      <c r="X96" t="n">
        <v>0.32</v>
      </c>
      <c r="Y96" t="n">
        <v>1</v>
      </c>
      <c r="Z96" t="n">
        <v>10</v>
      </c>
      <c r="AA96" t="n">
        <v>438.6879901055359</v>
      </c>
      <c r="AB96" t="n">
        <v>624.2216099182918</v>
      </c>
      <c r="AC96" t="n">
        <v>565.7480916811332</v>
      </c>
      <c r="AD96" t="n">
        <v>438687.9901055359</v>
      </c>
      <c r="AE96" t="n">
        <v>624221.6099182918</v>
      </c>
      <c r="AF96" t="n">
        <v>4.157523940007158e-06</v>
      </c>
      <c r="AG96" t="n">
        <v>1.17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3.5633</v>
      </c>
      <c r="E97" t="n">
        <v>28.06</v>
      </c>
      <c r="F97" t="n">
        <v>24.47</v>
      </c>
      <c r="G97" t="n">
        <v>122.34</v>
      </c>
      <c r="H97" t="n">
        <v>1.31</v>
      </c>
      <c r="I97" t="n">
        <v>12</v>
      </c>
      <c r="J97" t="n">
        <v>337.13</v>
      </c>
      <c r="K97" t="n">
        <v>61.2</v>
      </c>
      <c r="L97" t="n">
        <v>24.75</v>
      </c>
      <c r="M97" t="n">
        <v>10</v>
      </c>
      <c r="N97" t="n">
        <v>106.18</v>
      </c>
      <c r="O97" t="n">
        <v>41813.7</v>
      </c>
      <c r="P97" t="n">
        <v>368.24</v>
      </c>
      <c r="Q97" t="n">
        <v>1397.23</v>
      </c>
      <c r="R97" t="n">
        <v>82.44</v>
      </c>
      <c r="S97" t="n">
        <v>66.97</v>
      </c>
      <c r="T97" t="n">
        <v>5159.93</v>
      </c>
      <c r="U97" t="n">
        <v>0.8100000000000001</v>
      </c>
      <c r="V97" t="n">
        <v>0.86</v>
      </c>
      <c r="W97" t="n">
        <v>5.31</v>
      </c>
      <c r="X97" t="n">
        <v>0.3</v>
      </c>
      <c r="Y97" t="n">
        <v>1</v>
      </c>
      <c r="Z97" t="n">
        <v>10</v>
      </c>
      <c r="AA97" t="n">
        <v>438.2807283713832</v>
      </c>
      <c r="AB97" t="n">
        <v>623.642105621195</v>
      </c>
      <c r="AC97" t="n">
        <v>565.2228720395923</v>
      </c>
      <c r="AD97" t="n">
        <v>438280.7283713832</v>
      </c>
      <c r="AE97" t="n">
        <v>623642.105621195</v>
      </c>
      <c r="AF97" t="n">
        <v>4.159508382588584e-06</v>
      </c>
      <c r="AG97" t="n">
        <v>1.169166666666667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3.5622</v>
      </c>
      <c r="E98" t="n">
        <v>28.07</v>
      </c>
      <c r="F98" t="n">
        <v>24.48</v>
      </c>
      <c r="G98" t="n">
        <v>122.38</v>
      </c>
      <c r="H98" t="n">
        <v>1.32</v>
      </c>
      <c r="I98" t="n">
        <v>12</v>
      </c>
      <c r="J98" t="n">
        <v>337.73</v>
      </c>
      <c r="K98" t="n">
        <v>61.2</v>
      </c>
      <c r="L98" t="n">
        <v>25</v>
      </c>
      <c r="M98" t="n">
        <v>9</v>
      </c>
      <c r="N98" t="n">
        <v>106.53</v>
      </c>
      <c r="O98" t="n">
        <v>41888.1</v>
      </c>
      <c r="P98" t="n">
        <v>368.33</v>
      </c>
      <c r="Q98" t="n">
        <v>1397.21</v>
      </c>
      <c r="R98" t="n">
        <v>82.59</v>
      </c>
      <c r="S98" t="n">
        <v>66.97</v>
      </c>
      <c r="T98" t="n">
        <v>5236.61</v>
      </c>
      <c r="U98" t="n">
        <v>0.8100000000000001</v>
      </c>
      <c r="V98" t="n">
        <v>0.86</v>
      </c>
      <c r="W98" t="n">
        <v>5.32</v>
      </c>
      <c r="X98" t="n">
        <v>0.31</v>
      </c>
      <c r="Y98" t="n">
        <v>1</v>
      </c>
      <c r="Z98" t="n">
        <v>10</v>
      </c>
      <c r="AA98" t="n">
        <v>438.5445416719889</v>
      </c>
      <c r="AB98" t="n">
        <v>624.0174930649733</v>
      </c>
      <c r="AC98" t="n">
        <v>565.5630953298214</v>
      </c>
      <c r="AD98" t="n">
        <v>438544.5416719889</v>
      </c>
      <c r="AE98" t="n">
        <v>624017.4930649734</v>
      </c>
      <c r="AF98" t="n">
        <v>4.158224331506485e-06</v>
      </c>
      <c r="AG98" t="n">
        <v>1.169583333333333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3.5608</v>
      </c>
      <c r="E99" t="n">
        <v>28.08</v>
      </c>
      <c r="F99" t="n">
        <v>24.49</v>
      </c>
      <c r="G99" t="n">
        <v>122.44</v>
      </c>
      <c r="H99" t="n">
        <v>1.33</v>
      </c>
      <c r="I99" t="n">
        <v>12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368.68</v>
      </c>
      <c r="Q99" t="n">
        <v>1397.2</v>
      </c>
      <c r="R99" t="n">
        <v>82.86</v>
      </c>
      <c r="S99" t="n">
        <v>66.97</v>
      </c>
      <c r="T99" t="n">
        <v>5370.47</v>
      </c>
      <c r="U99" t="n">
        <v>0.8100000000000001</v>
      </c>
      <c r="V99" t="n">
        <v>0.86</v>
      </c>
      <c r="W99" t="n">
        <v>5.32</v>
      </c>
      <c r="X99" t="n">
        <v>0.32</v>
      </c>
      <c r="Y99" t="n">
        <v>1</v>
      </c>
      <c r="Z99" t="n">
        <v>10</v>
      </c>
      <c r="AA99" t="n">
        <v>439.0393813637222</v>
      </c>
      <c r="AB99" t="n">
        <v>624.7216145271335</v>
      </c>
      <c r="AC99" t="n">
        <v>566.2012587115424</v>
      </c>
      <c r="AD99" t="n">
        <v>439039.3813637222</v>
      </c>
      <c r="AE99" t="n">
        <v>624721.6145271335</v>
      </c>
      <c r="AF99" t="n">
        <v>4.156590084674721e-06</v>
      </c>
      <c r="AG99" t="n">
        <v>1.17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3.5612</v>
      </c>
      <c r="E100" t="n">
        <v>28.08</v>
      </c>
      <c r="F100" t="n">
        <v>24.48</v>
      </c>
      <c r="G100" t="n">
        <v>122.42</v>
      </c>
      <c r="H100" t="n">
        <v>1.34</v>
      </c>
      <c r="I100" t="n">
        <v>12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366.11</v>
      </c>
      <c r="Q100" t="n">
        <v>1397.19</v>
      </c>
      <c r="R100" t="n">
        <v>82.88</v>
      </c>
      <c r="S100" t="n">
        <v>66.97</v>
      </c>
      <c r="T100" t="n">
        <v>5381.12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437.0031410672048</v>
      </c>
      <c r="AB100" t="n">
        <v>621.8241903333077</v>
      </c>
      <c r="AC100" t="n">
        <v>563.5752486817676</v>
      </c>
      <c r="AD100" t="n">
        <v>437003.1410672048</v>
      </c>
      <c r="AE100" t="n">
        <v>621824.1903333077</v>
      </c>
      <c r="AF100" t="n">
        <v>4.157057012340939e-06</v>
      </c>
      <c r="AG100" t="n">
        <v>1.17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3.5622</v>
      </c>
      <c r="E101" t="n">
        <v>28.07</v>
      </c>
      <c r="F101" t="n">
        <v>24.48</v>
      </c>
      <c r="G101" t="n">
        <v>122.38</v>
      </c>
      <c r="H101" t="n">
        <v>1.35</v>
      </c>
      <c r="I101" t="n">
        <v>12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364.42</v>
      </c>
      <c r="Q101" t="n">
        <v>1397.19</v>
      </c>
      <c r="R101" t="n">
        <v>82.63</v>
      </c>
      <c r="S101" t="n">
        <v>66.97</v>
      </c>
      <c r="T101" t="n">
        <v>5256.03</v>
      </c>
      <c r="U101" t="n">
        <v>0.8100000000000001</v>
      </c>
      <c r="V101" t="n">
        <v>0.86</v>
      </c>
      <c r="W101" t="n">
        <v>5.32</v>
      </c>
      <c r="X101" t="n">
        <v>0.31</v>
      </c>
      <c r="Y101" t="n">
        <v>1</v>
      </c>
      <c r="Z101" t="n">
        <v>10</v>
      </c>
      <c r="AA101" t="n">
        <v>435.6126848233406</v>
      </c>
      <c r="AB101" t="n">
        <v>619.8456706230759</v>
      </c>
      <c r="AC101" t="n">
        <v>561.7820654073794</v>
      </c>
      <c r="AD101" t="n">
        <v>435612.6848233406</v>
      </c>
      <c r="AE101" t="n">
        <v>619845.6706230759</v>
      </c>
      <c r="AF101" t="n">
        <v>4.158224331506485e-06</v>
      </c>
      <c r="AG101" t="n">
        <v>1.169583333333333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3.56</v>
      </c>
      <c r="E102" t="n">
        <v>28.09</v>
      </c>
      <c r="F102" t="n">
        <v>24.49</v>
      </c>
      <c r="G102" t="n">
        <v>122.47</v>
      </c>
      <c r="H102" t="n">
        <v>1.36</v>
      </c>
      <c r="I102" t="n">
        <v>12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362.98</v>
      </c>
      <c r="Q102" t="n">
        <v>1397.18</v>
      </c>
      <c r="R102" t="n">
        <v>82.95</v>
      </c>
      <c r="S102" t="n">
        <v>66.97</v>
      </c>
      <c r="T102" t="n">
        <v>5416.32</v>
      </c>
      <c r="U102" t="n">
        <v>0.8100000000000001</v>
      </c>
      <c r="V102" t="n">
        <v>0.86</v>
      </c>
      <c r="W102" t="n">
        <v>5.32</v>
      </c>
      <c r="X102" t="n">
        <v>0.33</v>
      </c>
      <c r="Y102" t="n">
        <v>1</v>
      </c>
      <c r="Z102" t="n">
        <v>10</v>
      </c>
      <c r="AA102" t="n">
        <v>434.8626508730236</v>
      </c>
      <c r="AB102" t="n">
        <v>618.7784259970088</v>
      </c>
      <c r="AC102" t="n">
        <v>560.8147941675493</v>
      </c>
      <c r="AD102" t="n">
        <v>434862.6508730236</v>
      </c>
      <c r="AE102" t="n">
        <v>618778.4259970088</v>
      </c>
      <c r="AF102" t="n">
        <v>4.155656229342285e-06</v>
      </c>
      <c r="AG102" t="n">
        <v>1.170416666666667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3.572</v>
      </c>
      <c r="E103" t="n">
        <v>28</v>
      </c>
      <c r="F103" t="n">
        <v>24.45</v>
      </c>
      <c r="G103" t="n">
        <v>133.38</v>
      </c>
      <c r="H103" t="n">
        <v>1.37</v>
      </c>
      <c r="I103" t="n">
        <v>11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361.61</v>
      </c>
      <c r="Q103" t="n">
        <v>1397.17</v>
      </c>
      <c r="R103" t="n">
        <v>81.91</v>
      </c>
      <c r="S103" t="n">
        <v>66.97</v>
      </c>
      <c r="T103" t="n">
        <v>4900.32</v>
      </c>
      <c r="U103" t="n">
        <v>0.82</v>
      </c>
      <c r="V103" t="n">
        <v>0.86</v>
      </c>
      <c r="W103" t="n">
        <v>5.31</v>
      </c>
      <c r="X103" t="n">
        <v>0.29</v>
      </c>
      <c r="Y103" t="n">
        <v>1</v>
      </c>
      <c r="Z103" t="n">
        <v>10</v>
      </c>
      <c r="AA103" t="n">
        <v>432.1409806830411</v>
      </c>
      <c r="AB103" t="n">
        <v>614.905684125847</v>
      </c>
      <c r="AC103" t="n">
        <v>557.3048286547081</v>
      </c>
      <c r="AD103" t="n">
        <v>432140.980683041</v>
      </c>
      <c r="AE103" t="n">
        <v>614905.684125847</v>
      </c>
      <c r="AF103" t="n">
        <v>4.169664059328832e-06</v>
      </c>
      <c r="AG103" t="n">
        <v>1.166666666666667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3.5728</v>
      </c>
      <c r="E104" t="n">
        <v>27.99</v>
      </c>
      <c r="F104" t="n">
        <v>24.45</v>
      </c>
      <c r="G104" t="n">
        <v>133.35</v>
      </c>
      <c r="H104" t="n">
        <v>1.38</v>
      </c>
      <c r="I104" t="n">
        <v>11</v>
      </c>
      <c r="J104" t="n">
        <v>341.38</v>
      </c>
      <c r="K104" t="n">
        <v>61.2</v>
      </c>
      <c r="L104" t="n">
        <v>26.5</v>
      </c>
      <c r="M104" t="n">
        <v>4</v>
      </c>
      <c r="N104" t="n">
        <v>108.68</v>
      </c>
      <c r="O104" t="n">
        <v>42338.27</v>
      </c>
      <c r="P104" t="n">
        <v>361.63</v>
      </c>
      <c r="Q104" t="n">
        <v>1397.32</v>
      </c>
      <c r="R104" t="n">
        <v>81.58</v>
      </c>
      <c r="S104" t="n">
        <v>66.97</v>
      </c>
      <c r="T104" t="n">
        <v>4738.96</v>
      </c>
      <c r="U104" t="n">
        <v>0.82</v>
      </c>
      <c r="V104" t="n">
        <v>0.86</v>
      </c>
      <c r="W104" t="n">
        <v>5.32</v>
      </c>
      <c r="X104" t="n">
        <v>0.28</v>
      </c>
      <c r="Y104" t="n">
        <v>1</v>
      </c>
      <c r="Z104" t="n">
        <v>10</v>
      </c>
      <c r="AA104" t="n">
        <v>432.0578391556667</v>
      </c>
      <c r="AB104" t="n">
        <v>614.7873796834206</v>
      </c>
      <c r="AC104" t="n">
        <v>557.1976062973324</v>
      </c>
      <c r="AD104" t="n">
        <v>432057.8391556667</v>
      </c>
      <c r="AE104" t="n">
        <v>614787.3796834205</v>
      </c>
      <c r="AF104" t="n">
        <v>4.170597914661269e-06</v>
      </c>
      <c r="AG104" t="n">
        <v>1.16625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3.5723</v>
      </c>
      <c r="E105" t="n">
        <v>27.99</v>
      </c>
      <c r="F105" t="n">
        <v>24.45</v>
      </c>
      <c r="G105" t="n">
        <v>133.37</v>
      </c>
      <c r="H105" t="n">
        <v>1.39</v>
      </c>
      <c r="I105" t="n">
        <v>11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362.07</v>
      </c>
      <c r="Q105" t="n">
        <v>1397.18</v>
      </c>
      <c r="R105" t="n">
        <v>81.63</v>
      </c>
      <c r="S105" t="n">
        <v>66.97</v>
      </c>
      <c r="T105" t="n">
        <v>4759.93</v>
      </c>
      <c r="U105" t="n">
        <v>0.82</v>
      </c>
      <c r="V105" t="n">
        <v>0.86</v>
      </c>
      <c r="W105" t="n">
        <v>5.32</v>
      </c>
      <c r="X105" t="n">
        <v>0.29</v>
      </c>
      <c r="Y105" t="n">
        <v>1</v>
      </c>
      <c r="Z105" t="n">
        <v>10</v>
      </c>
      <c r="AA105" t="n">
        <v>432.4454226860805</v>
      </c>
      <c r="AB105" t="n">
        <v>615.338883305105</v>
      </c>
      <c r="AC105" t="n">
        <v>557.6974482069455</v>
      </c>
      <c r="AD105" t="n">
        <v>432445.4226860805</v>
      </c>
      <c r="AE105" t="n">
        <v>615338.883305105</v>
      </c>
      <c r="AF105" t="n">
        <v>4.170014255078495e-06</v>
      </c>
      <c r="AG105" t="n">
        <v>1.16625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3.5715</v>
      </c>
      <c r="E106" t="n">
        <v>28</v>
      </c>
      <c r="F106" t="n">
        <v>24.46</v>
      </c>
      <c r="G106" t="n">
        <v>133.4</v>
      </c>
      <c r="H106" t="n">
        <v>1.4</v>
      </c>
      <c r="I106" t="n">
        <v>11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362.59</v>
      </c>
      <c r="Q106" t="n">
        <v>1397.21</v>
      </c>
      <c r="R106" t="n">
        <v>81.75</v>
      </c>
      <c r="S106" t="n">
        <v>66.97</v>
      </c>
      <c r="T106" t="n">
        <v>4823.4</v>
      </c>
      <c r="U106" t="n">
        <v>0.82</v>
      </c>
      <c r="V106" t="n">
        <v>0.86</v>
      </c>
      <c r="W106" t="n">
        <v>5.32</v>
      </c>
      <c r="X106" t="n">
        <v>0.29</v>
      </c>
      <c r="Y106" t="n">
        <v>1</v>
      </c>
      <c r="Z106" t="n">
        <v>10</v>
      </c>
      <c r="AA106" t="n">
        <v>432.9931685073288</v>
      </c>
      <c r="AB106" t="n">
        <v>616.1182864026993</v>
      </c>
      <c r="AC106" t="n">
        <v>558.4038412700951</v>
      </c>
      <c r="AD106" t="n">
        <v>432993.1685073288</v>
      </c>
      <c r="AE106" t="n">
        <v>616118.2864026993</v>
      </c>
      <c r="AF106" t="n">
        <v>4.169080399746058e-06</v>
      </c>
      <c r="AG106" t="n">
        <v>1.166666666666667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3.5719</v>
      </c>
      <c r="E107" t="n">
        <v>28</v>
      </c>
      <c r="F107" t="n">
        <v>24.45</v>
      </c>
      <c r="G107" t="n">
        <v>133.39</v>
      </c>
      <c r="H107" t="n">
        <v>1.42</v>
      </c>
      <c r="I107" t="n">
        <v>11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362.95</v>
      </c>
      <c r="Q107" t="n">
        <v>1397.17</v>
      </c>
      <c r="R107" t="n">
        <v>81.81</v>
      </c>
      <c r="S107" t="n">
        <v>66.97</v>
      </c>
      <c r="T107" t="n">
        <v>4850.96</v>
      </c>
      <c r="U107" t="n">
        <v>0.82</v>
      </c>
      <c r="V107" t="n">
        <v>0.86</v>
      </c>
      <c r="W107" t="n">
        <v>5.32</v>
      </c>
      <c r="X107" t="n">
        <v>0.29</v>
      </c>
      <c r="Y107" t="n">
        <v>1</v>
      </c>
      <c r="Z107" t="n">
        <v>10</v>
      </c>
      <c r="AA107" t="n">
        <v>433.1547529076308</v>
      </c>
      <c r="AB107" t="n">
        <v>616.3482094385906</v>
      </c>
      <c r="AC107" t="n">
        <v>558.6122264280618</v>
      </c>
      <c r="AD107" t="n">
        <v>433154.7529076308</v>
      </c>
      <c r="AE107" t="n">
        <v>616348.2094385907</v>
      </c>
      <c r="AF107" t="n">
        <v>4.169547327412276e-06</v>
      </c>
      <c r="AG107" t="n">
        <v>1.166666666666667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3.5708</v>
      </c>
      <c r="E108" t="n">
        <v>28</v>
      </c>
      <c r="F108" t="n">
        <v>24.46</v>
      </c>
      <c r="G108" t="n">
        <v>133.43</v>
      </c>
      <c r="H108" t="n">
        <v>1.43</v>
      </c>
      <c r="I108" t="n">
        <v>11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363.01</v>
      </c>
      <c r="Q108" t="n">
        <v>1397.17</v>
      </c>
      <c r="R108" t="n">
        <v>81.90000000000001</v>
      </c>
      <c r="S108" t="n">
        <v>66.97</v>
      </c>
      <c r="T108" t="n">
        <v>4895.88</v>
      </c>
      <c r="U108" t="n">
        <v>0.82</v>
      </c>
      <c r="V108" t="n">
        <v>0.86</v>
      </c>
      <c r="W108" t="n">
        <v>5.32</v>
      </c>
      <c r="X108" t="n">
        <v>0.3</v>
      </c>
      <c r="Y108" t="n">
        <v>1</v>
      </c>
      <c r="Z108" t="n">
        <v>10</v>
      </c>
      <c r="AA108" t="n">
        <v>433.389582094224</v>
      </c>
      <c r="AB108" t="n">
        <v>616.6823545627271</v>
      </c>
      <c r="AC108" t="n">
        <v>558.9150707438001</v>
      </c>
      <c r="AD108" t="n">
        <v>433389.582094224</v>
      </c>
      <c r="AE108" t="n">
        <v>616682.3545627272</v>
      </c>
      <c r="AF108" t="n">
        <v>4.168263276330177e-06</v>
      </c>
      <c r="AG108" t="n">
        <v>1.166666666666667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3.5708</v>
      </c>
      <c r="E109" t="n">
        <v>28.01</v>
      </c>
      <c r="F109" t="n">
        <v>24.46</v>
      </c>
      <c r="G109" t="n">
        <v>133.44</v>
      </c>
      <c r="H109" t="n">
        <v>1.44</v>
      </c>
      <c r="I109" t="n">
        <v>11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363.61</v>
      </c>
      <c r="Q109" t="n">
        <v>1397.17</v>
      </c>
      <c r="R109" t="n">
        <v>81.91</v>
      </c>
      <c r="S109" t="n">
        <v>66.97</v>
      </c>
      <c r="T109" t="n">
        <v>4900.74</v>
      </c>
      <c r="U109" t="n">
        <v>0.82</v>
      </c>
      <c r="V109" t="n">
        <v>0.86</v>
      </c>
      <c r="W109" t="n">
        <v>5.32</v>
      </c>
      <c r="X109" t="n">
        <v>0.3</v>
      </c>
      <c r="Y109" t="n">
        <v>1</v>
      </c>
      <c r="Z109" t="n">
        <v>10</v>
      </c>
      <c r="AA109" t="n">
        <v>433.8427471268623</v>
      </c>
      <c r="AB109" t="n">
        <v>617.3271759679454</v>
      </c>
      <c r="AC109" t="n">
        <v>559.4994889595121</v>
      </c>
      <c r="AD109" t="n">
        <v>433842.7471268623</v>
      </c>
      <c r="AE109" t="n">
        <v>617327.1759679455</v>
      </c>
      <c r="AF109" t="n">
        <v>4.168263276330177e-06</v>
      </c>
      <c r="AG109" t="n">
        <v>1.167083333333333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31.43</v>
      </c>
      <c r="G2" t="n">
        <v>7.67</v>
      </c>
      <c r="H2" t="n">
        <v>0.13</v>
      </c>
      <c r="I2" t="n">
        <v>246</v>
      </c>
      <c r="J2" t="n">
        <v>133.21</v>
      </c>
      <c r="K2" t="n">
        <v>46.47</v>
      </c>
      <c r="L2" t="n">
        <v>1</v>
      </c>
      <c r="M2" t="n">
        <v>244</v>
      </c>
      <c r="N2" t="n">
        <v>20.75</v>
      </c>
      <c r="O2" t="n">
        <v>16663.42</v>
      </c>
      <c r="P2" t="n">
        <v>340.04</v>
      </c>
      <c r="Q2" t="n">
        <v>1397.63</v>
      </c>
      <c r="R2" t="n">
        <v>308.39</v>
      </c>
      <c r="S2" t="n">
        <v>66.97</v>
      </c>
      <c r="T2" t="n">
        <v>116966.15</v>
      </c>
      <c r="U2" t="n">
        <v>0.22</v>
      </c>
      <c r="V2" t="n">
        <v>0.67</v>
      </c>
      <c r="W2" t="n">
        <v>5.73</v>
      </c>
      <c r="X2" t="n">
        <v>7.26</v>
      </c>
      <c r="Y2" t="n">
        <v>1</v>
      </c>
      <c r="Z2" t="n">
        <v>10</v>
      </c>
      <c r="AA2" t="n">
        <v>582.8120545483445</v>
      </c>
      <c r="AB2" t="n">
        <v>829.299837642112</v>
      </c>
      <c r="AC2" t="n">
        <v>751.6157613300364</v>
      </c>
      <c r="AD2" t="n">
        <v>582812.0545483445</v>
      </c>
      <c r="AE2" t="n">
        <v>829299.837642112</v>
      </c>
      <c r="AF2" t="n">
        <v>4.002873240176897e-06</v>
      </c>
      <c r="AG2" t="n">
        <v>1.679583333333333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2.724</v>
      </c>
      <c r="E3" t="n">
        <v>36.71</v>
      </c>
      <c r="F3" t="n">
        <v>29.52</v>
      </c>
      <c r="G3" t="n">
        <v>9.630000000000001</v>
      </c>
      <c r="H3" t="n">
        <v>0.17</v>
      </c>
      <c r="I3" t="n">
        <v>184</v>
      </c>
      <c r="J3" t="n">
        <v>133.55</v>
      </c>
      <c r="K3" t="n">
        <v>46.47</v>
      </c>
      <c r="L3" t="n">
        <v>1.25</v>
      </c>
      <c r="M3" t="n">
        <v>182</v>
      </c>
      <c r="N3" t="n">
        <v>20.83</v>
      </c>
      <c r="O3" t="n">
        <v>16704.7</v>
      </c>
      <c r="P3" t="n">
        <v>317.17</v>
      </c>
      <c r="Q3" t="n">
        <v>1397.45</v>
      </c>
      <c r="R3" t="n">
        <v>247.58</v>
      </c>
      <c r="S3" t="n">
        <v>66.97</v>
      </c>
      <c r="T3" t="n">
        <v>86871.7</v>
      </c>
      <c r="U3" t="n">
        <v>0.27</v>
      </c>
      <c r="V3" t="n">
        <v>0.71</v>
      </c>
      <c r="W3" t="n">
        <v>5.58</v>
      </c>
      <c r="X3" t="n">
        <v>5.35</v>
      </c>
      <c r="Y3" t="n">
        <v>1</v>
      </c>
      <c r="Z3" t="n">
        <v>10</v>
      </c>
      <c r="AA3" t="n">
        <v>497.5307609188289</v>
      </c>
      <c r="AB3" t="n">
        <v>707.9506609925753</v>
      </c>
      <c r="AC3" t="n">
        <v>641.6338830584334</v>
      </c>
      <c r="AD3" t="n">
        <v>497530.7609188289</v>
      </c>
      <c r="AE3" t="n">
        <v>707950.6609925753</v>
      </c>
      <c r="AF3" t="n">
        <v>4.394932166965687e-06</v>
      </c>
      <c r="AG3" t="n">
        <v>1.529583333333333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2.8892</v>
      </c>
      <c r="E4" t="n">
        <v>34.61</v>
      </c>
      <c r="F4" t="n">
        <v>28.43</v>
      </c>
      <c r="G4" t="n">
        <v>11.6</v>
      </c>
      <c r="H4" t="n">
        <v>0.2</v>
      </c>
      <c r="I4" t="n">
        <v>147</v>
      </c>
      <c r="J4" t="n">
        <v>133.88</v>
      </c>
      <c r="K4" t="n">
        <v>46.47</v>
      </c>
      <c r="L4" t="n">
        <v>1.5</v>
      </c>
      <c r="M4" t="n">
        <v>145</v>
      </c>
      <c r="N4" t="n">
        <v>20.91</v>
      </c>
      <c r="O4" t="n">
        <v>16746.01</v>
      </c>
      <c r="P4" t="n">
        <v>303.24</v>
      </c>
      <c r="Q4" t="n">
        <v>1397.64</v>
      </c>
      <c r="R4" t="n">
        <v>211.1</v>
      </c>
      <c r="S4" t="n">
        <v>66.97</v>
      </c>
      <c r="T4" t="n">
        <v>68816.75999999999</v>
      </c>
      <c r="U4" t="n">
        <v>0.32</v>
      </c>
      <c r="V4" t="n">
        <v>0.74</v>
      </c>
      <c r="W4" t="n">
        <v>5.54</v>
      </c>
      <c r="X4" t="n">
        <v>4.26</v>
      </c>
      <c r="Y4" t="n">
        <v>1</v>
      </c>
      <c r="Z4" t="n">
        <v>10</v>
      </c>
      <c r="AA4" t="n">
        <v>450.260003629171</v>
      </c>
      <c r="AB4" t="n">
        <v>640.6877568715784</v>
      </c>
      <c r="AC4" t="n">
        <v>580.6717839534699</v>
      </c>
      <c r="AD4" t="n">
        <v>450260.003629171</v>
      </c>
      <c r="AE4" t="n">
        <v>640687.7568715784</v>
      </c>
      <c r="AF4" t="n">
        <v>4.66146770073321e-06</v>
      </c>
      <c r="AG4" t="n">
        <v>1.442083333333333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3.0128</v>
      </c>
      <c r="E5" t="n">
        <v>33.19</v>
      </c>
      <c r="F5" t="n">
        <v>27.69</v>
      </c>
      <c r="G5" t="n">
        <v>13.62</v>
      </c>
      <c r="H5" t="n">
        <v>0.23</v>
      </c>
      <c r="I5" t="n">
        <v>122</v>
      </c>
      <c r="J5" t="n">
        <v>134.22</v>
      </c>
      <c r="K5" t="n">
        <v>46.47</v>
      </c>
      <c r="L5" t="n">
        <v>1.75</v>
      </c>
      <c r="M5" t="n">
        <v>120</v>
      </c>
      <c r="N5" t="n">
        <v>21</v>
      </c>
      <c r="O5" t="n">
        <v>16787.35</v>
      </c>
      <c r="P5" t="n">
        <v>293.18</v>
      </c>
      <c r="Q5" t="n">
        <v>1397.66</v>
      </c>
      <c r="R5" t="n">
        <v>187.06</v>
      </c>
      <c r="S5" t="n">
        <v>66.97</v>
      </c>
      <c r="T5" t="n">
        <v>56920.84</v>
      </c>
      <c r="U5" t="n">
        <v>0.36</v>
      </c>
      <c r="V5" t="n">
        <v>0.76</v>
      </c>
      <c r="W5" t="n">
        <v>5.5</v>
      </c>
      <c r="X5" t="n">
        <v>3.52</v>
      </c>
      <c r="Y5" t="n">
        <v>1</v>
      </c>
      <c r="Z5" t="n">
        <v>10</v>
      </c>
      <c r="AA5" t="n">
        <v>419.073015801004</v>
      </c>
      <c r="AB5" t="n">
        <v>596.3109054653728</v>
      </c>
      <c r="AC5" t="n">
        <v>540.451902746274</v>
      </c>
      <c r="AD5" t="n">
        <v>419073.015801004</v>
      </c>
      <c r="AE5" t="n">
        <v>596310.9054653728</v>
      </c>
      <c r="AF5" t="n">
        <v>4.860885327692445e-06</v>
      </c>
      <c r="AG5" t="n">
        <v>1.382916666666667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3.1108</v>
      </c>
      <c r="E6" t="n">
        <v>32.15</v>
      </c>
      <c r="F6" t="n">
        <v>27.13</v>
      </c>
      <c r="G6" t="n">
        <v>15.65</v>
      </c>
      <c r="H6" t="n">
        <v>0.26</v>
      </c>
      <c r="I6" t="n">
        <v>104</v>
      </c>
      <c r="J6" t="n">
        <v>134.55</v>
      </c>
      <c r="K6" t="n">
        <v>46.47</v>
      </c>
      <c r="L6" t="n">
        <v>2</v>
      </c>
      <c r="M6" t="n">
        <v>102</v>
      </c>
      <c r="N6" t="n">
        <v>21.09</v>
      </c>
      <c r="O6" t="n">
        <v>16828.84</v>
      </c>
      <c r="P6" t="n">
        <v>285.14</v>
      </c>
      <c r="Q6" t="n">
        <v>1397.39</v>
      </c>
      <c r="R6" t="n">
        <v>169.38</v>
      </c>
      <c r="S6" t="n">
        <v>66.97</v>
      </c>
      <c r="T6" t="n">
        <v>48170.5</v>
      </c>
      <c r="U6" t="n">
        <v>0.4</v>
      </c>
      <c r="V6" t="n">
        <v>0.78</v>
      </c>
      <c r="W6" t="n">
        <v>5.46</v>
      </c>
      <c r="X6" t="n">
        <v>2.97</v>
      </c>
      <c r="Y6" t="n">
        <v>1</v>
      </c>
      <c r="Z6" t="n">
        <v>10</v>
      </c>
      <c r="AA6" t="n">
        <v>396.1893592995846</v>
      </c>
      <c r="AB6" t="n">
        <v>563.7491002089841</v>
      </c>
      <c r="AC6" t="n">
        <v>510.9403015892649</v>
      </c>
      <c r="AD6" t="n">
        <v>396189.3592995846</v>
      </c>
      <c r="AE6" t="n">
        <v>563749.1002089841</v>
      </c>
      <c r="AF6" t="n">
        <v>5.018999627385042e-06</v>
      </c>
      <c r="AG6" t="n">
        <v>1.339583333333333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3.1853</v>
      </c>
      <c r="E7" t="n">
        <v>31.39</v>
      </c>
      <c r="F7" t="n">
        <v>26.76</v>
      </c>
      <c r="G7" t="n">
        <v>17.84</v>
      </c>
      <c r="H7" t="n">
        <v>0.29</v>
      </c>
      <c r="I7" t="n">
        <v>90</v>
      </c>
      <c r="J7" t="n">
        <v>134.89</v>
      </c>
      <c r="K7" t="n">
        <v>46.47</v>
      </c>
      <c r="L7" t="n">
        <v>2.25</v>
      </c>
      <c r="M7" t="n">
        <v>88</v>
      </c>
      <c r="N7" t="n">
        <v>21.17</v>
      </c>
      <c r="O7" t="n">
        <v>16870.25</v>
      </c>
      <c r="P7" t="n">
        <v>279.05</v>
      </c>
      <c r="Q7" t="n">
        <v>1397.32</v>
      </c>
      <c r="R7" t="n">
        <v>156.86</v>
      </c>
      <c r="S7" t="n">
        <v>66.97</v>
      </c>
      <c r="T7" t="n">
        <v>41982.58</v>
      </c>
      <c r="U7" t="n">
        <v>0.43</v>
      </c>
      <c r="V7" t="n">
        <v>0.79</v>
      </c>
      <c r="W7" t="n">
        <v>5.45</v>
      </c>
      <c r="X7" t="n">
        <v>2.6</v>
      </c>
      <c r="Y7" t="n">
        <v>1</v>
      </c>
      <c r="Z7" t="n">
        <v>10</v>
      </c>
      <c r="AA7" t="n">
        <v>380.0227274655126</v>
      </c>
      <c r="AB7" t="n">
        <v>540.7451402692719</v>
      </c>
      <c r="AC7" t="n">
        <v>490.0912213424194</v>
      </c>
      <c r="AD7" t="n">
        <v>380022.7274655126</v>
      </c>
      <c r="AE7" t="n">
        <v>540745.1402692719</v>
      </c>
      <c r="AF7" t="n">
        <v>5.139198763375844e-06</v>
      </c>
      <c r="AG7" t="n">
        <v>1.307916666666667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3.2471</v>
      </c>
      <c r="E8" t="n">
        <v>30.8</v>
      </c>
      <c r="F8" t="n">
        <v>26.44</v>
      </c>
      <c r="G8" t="n">
        <v>19.83</v>
      </c>
      <c r="H8" t="n">
        <v>0.33</v>
      </c>
      <c r="I8" t="n">
        <v>80</v>
      </c>
      <c r="J8" t="n">
        <v>135.22</v>
      </c>
      <c r="K8" t="n">
        <v>46.47</v>
      </c>
      <c r="L8" t="n">
        <v>2.5</v>
      </c>
      <c r="M8" t="n">
        <v>78</v>
      </c>
      <c r="N8" t="n">
        <v>21.26</v>
      </c>
      <c r="O8" t="n">
        <v>16911.68</v>
      </c>
      <c r="P8" t="n">
        <v>273.75</v>
      </c>
      <c r="Q8" t="n">
        <v>1397.46</v>
      </c>
      <c r="R8" t="n">
        <v>146.45</v>
      </c>
      <c r="S8" t="n">
        <v>66.97</v>
      </c>
      <c r="T8" t="n">
        <v>36827.6</v>
      </c>
      <c r="U8" t="n">
        <v>0.46</v>
      </c>
      <c r="V8" t="n">
        <v>0.8</v>
      </c>
      <c r="W8" t="n">
        <v>5.42</v>
      </c>
      <c r="X8" t="n">
        <v>2.27</v>
      </c>
      <c r="Y8" t="n">
        <v>1</v>
      </c>
      <c r="Z8" t="n">
        <v>10</v>
      </c>
      <c r="AA8" t="n">
        <v>366.9135256249293</v>
      </c>
      <c r="AB8" t="n">
        <v>522.091684368407</v>
      </c>
      <c r="AC8" t="n">
        <v>473.1851147426272</v>
      </c>
      <c r="AD8" t="n">
        <v>366913.5256249293</v>
      </c>
      <c r="AE8" t="n">
        <v>522091.684368407</v>
      </c>
      <c r="AF8" t="n">
        <v>5.238907576855462e-06</v>
      </c>
      <c r="AG8" t="n">
        <v>1.283333333333333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3.3053</v>
      </c>
      <c r="E9" t="n">
        <v>30.25</v>
      </c>
      <c r="F9" t="n">
        <v>26.14</v>
      </c>
      <c r="G9" t="n">
        <v>22.09</v>
      </c>
      <c r="H9" t="n">
        <v>0.36</v>
      </c>
      <c r="I9" t="n">
        <v>71</v>
      </c>
      <c r="J9" t="n">
        <v>135.56</v>
      </c>
      <c r="K9" t="n">
        <v>46.47</v>
      </c>
      <c r="L9" t="n">
        <v>2.75</v>
      </c>
      <c r="M9" t="n">
        <v>69</v>
      </c>
      <c r="N9" t="n">
        <v>21.34</v>
      </c>
      <c r="O9" t="n">
        <v>16953.14</v>
      </c>
      <c r="P9" t="n">
        <v>268.14</v>
      </c>
      <c r="Q9" t="n">
        <v>1397.24</v>
      </c>
      <c r="R9" t="n">
        <v>136.89</v>
      </c>
      <c r="S9" t="n">
        <v>66.97</v>
      </c>
      <c r="T9" t="n">
        <v>32093.98</v>
      </c>
      <c r="U9" t="n">
        <v>0.49</v>
      </c>
      <c r="V9" t="n">
        <v>0.8100000000000001</v>
      </c>
      <c r="W9" t="n">
        <v>5.41</v>
      </c>
      <c r="X9" t="n">
        <v>1.97</v>
      </c>
      <c r="Y9" t="n">
        <v>1</v>
      </c>
      <c r="Z9" t="n">
        <v>10</v>
      </c>
      <c r="AA9" t="n">
        <v>354.5165573251067</v>
      </c>
      <c r="AB9" t="n">
        <v>504.4516858164532</v>
      </c>
      <c r="AC9" t="n">
        <v>457.1975305906908</v>
      </c>
      <c r="AD9" t="n">
        <v>354516.5573251067</v>
      </c>
      <c r="AE9" t="n">
        <v>504451.6858164532</v>
      </c>
      <c r="AF9" t="n">
        <v>5.33280810993821e-06</v>
      </c>
      <c r="AG9" t="n">
        <v>1.260416666666667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3.3376</v>
      </c>
      <c r="E10" t="n">
        <v>29.96</v>
      </c>
      <c r="F10" t="n">
        <v>26.01</v>
      </c>
      <c r="G10" t="n">
        <v>24.01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264.74</v>
      </c>
      <c r="Q10" t="n">
        <v>1397.36</v>
      </c>
      <c r="R10" t="n">
        <v>132.75</v>
      </c>
      <c r="S10" t="n">
        <v>66.97</v>
      </c>
      <c r="T10" t="n">
        <v>30049.86</v>
      </c>
      <c r="U10" t="n">
        <v>0.5</v>
      </c>
      <c r="V10" t="n">
        <v>0.8100000000000001</v>
      </c>
      <c r="W10" t="n">
        <v>5.4</v>
      </c>
      <c r="X10" t="n">
        <v>1.85</v>
      </c>
      <c r="Y10" t="n">
        <v>1</v>
      </c>
      <c r="Z10" t="n">
        <v>10</v>
      </c>
      <c r="AA10" t="n">
        <v>347.767950066014</v>
      </c>
      <c r="AB10" t="n">
        <v>494.8489007323125</v>
      </c>
      <c r="AC10" t="n">
        <v>448.494279614026</v>
      </c>
      <c r="AD10" t="n">
        <v>347767.950066014</v>
      </c>
      <c r="AE10" t="n">
        <v>494848.9007323125</v>
      </c>
      <c r="AF10" t="n">
        <v>5.384921292387913e-06</v>
      </c>
      <c r="AG10" t="n">
        <v>1.248333333333333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3.3757</v>
      </c>
      <c r="E11" t="n">
        <v>29.62</v>
      </c>
      <c r="F11" t="n">
        <v>25.84</v>
      </c>
      <c r="G11" t="n">
        <v>26.28</v>
      </c>
      <c r="H11" t="n">
        <v>0.42</v>
      </c>
      <c r="I11" t="n">
        <v>59</v>
      </c>
      <c r="J11" t="n">
        <v>136.23</v>
      </c>
      <c r="K11" t="n">
        <v>46.47</v>
      </c>
      <c r="L11" t="n">
        <v>3.25</v>
      </c>
      <c r="M11" t="n">
        <v>57</v>
      </c>
      <c r="N11" t="n">
        <v>21.52</v>
      </c>
      <c r="O11" t="n">
        <v>17036.16</v>
      </c>
      <c r="P11" t="n">
        <v>260.59</v>
      </c>
      <c r="Q11" t="n">
        <v>1397.23</v>
      </c>
      <c r="R11" t="n">
        <v>126.91</v>
      </c>
      <c r="S11" t="n">
        <v>66.97</v>
      </c>
      <c r="T11" t="n">
        <v>27163.47</v>
      </c>
      <c r="U11" t="n">
        <v>0.53</v>
      </c>
      <c r="V11" t="n">
        <v>0.8100000000000001</v>
      </c>
      <c r="W11" t="n">
        <v>5.39</v>
      </c>
      <c r="X11" t="n">
        <v>1.67</v>
      </c>
      <c r="Y11" t="n">
        <v>1</v>
      </c>
      <c r="Z11" t="n">
        <v>10</v>
      </c>
      <c r="AA11" t="n">
        <v>339.7837383865356</v>
      </c>
      <c r="AB11" t="n">
        <v>483.4879389989097</v>
      </c>
      <c r="AC11" t="n">
        <v>438.1975479433996</v>
      </c>
      <c r="AD11" t="n">
        <v>339783.7383865356</v>
      </c>
      <c r="AE11" t="n">
        <v>483487.9389989097</v>
      </c>
      <c r="AF11" t="n">
        <v>5.446392259921464e-06</v>
      </c>
      <c r="AG11" t="n">
        <v>1.234166666666667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3.4075</v>
      </c>
      <c r="E12" t="n">
        <v>29.35</v>
      </c>
      <c r="F12" t="n">
        <v>25.7</v>
      </c>
      <c r="G12" t="n">
        <v>28.55</v>
      </c>
      <c r="H12" t="n">
        <v>0.45</v>
      </c>
      <c r="I12" t="n">
        <v>54</v>
      </c>
      <c r="J12" t="n">
        <v>136.57</v>
      </c>
      <c r="K12" t="n">
        <v>46.47</v>
      </c>
      <c r="L12" t="n">
        <v>3.5</v>
      </c>
      <c r="M12" t="n">
        <v>52</v>
      </c>
      <c r="N12" t="n">
        <v>21.6</v>
      </c>
      <c r="O12" t="n">
        <v>17077.72</v>
      </c>
      <c r="P12" t="n">
        <v>257.17</v>
      </c>
      <c r="Q12" t="n">
        <v>1397.38</v>
      </c>
      <c r="R12" t="n">
        <v>122.19</v>
      </c>
      <c r="S12" t="n">
        <v>66.97</v>
      </c>
      <c r="T12" t="n">
        <v>24825</v>
      </c>
      <c r="U12" t="n">
        <v>0.55</v>
      </c>
      <c r="V12" t="n">
        <v>0.82</v>
      </c>
      <c r="W12" t="n">
        <v>5.39</v>
      </c>
      <c r="X12" t="n">
        <v>1.53</v>
      </c>
      <c r="Y12" t="n">
        <v>1</v>
      </c>
      <c r="Z12" t="n">
        <v>10</v>
      </c>
      <c r="AA12" t="n">
        <v>333.3027743056035</v>
      </c>
      <c r="AB12" t="n">
        <v>474.2659910001767</v>
      </c>
      <c r="AC12" t="n">
        <v>429.8394594072644</v>
      </c>
      <c r="AD12" t="n">
        <v>333302.7743056035</v>
      </c>
      <c r="AE12" t="n">
        <v>474265.9910001767</v>
      </c>
      <c r="AF12" t="n">
        <v>5.497698736760491e-06</v>
      </c>
      <c r="AG12" t="n">
        <v>1.222916666666667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3.4335</v>
      </c>
      <c r="E13" t="n">
        <v>29.12</v>
      </c>
      <c r="F13" t="n">
        <v>25.58</v>
      </c>
      <c r="G13" t="n">
        <v>30.7</v>
      </c>
      <c r="H13" t="n">
        <v>0.48</v>
      </c>
      <c r="I13" t="n">
        <v>50</v>
      </c>
      <c r="J13" t="n">
        <v>136.91</v>
      </c>
      <c r="K13" t="n">
        <v>46.47</v>
      </c>
      <c r="L13" t="n">
        <v>3.75</v>
      </c>
      <c r="M13" t="n">
        <v>48</v>
      </c>
      <c r="N13" t="n">
        <v>21.69</v>
      </c>
      <c r="O13" t="n">
        <v>17119.3</v>
      </c>
      <c r="P13" t="n">
        <v>253.9</v>
      </c>
      <c r="Q13" t="n">
        <v>1397.29</v>
      </c>
      <c r="R13" t="n">
        <v>118.42</v>
      </c>
      <c r="S13" t="n">
        <v>66.97</v>
      </c>
      <c r="T13" t="n">
        <v>22961.25</v>
      </c>
      <c r="U13" t="n">
        <v>0.57</v>
      </c>
      <c r="V13" t="n">
        <v>0.82</v>
      </c>
      <c r="W13" t="n">
        <v>5.38</v>
      </c>
      <c r="X13" t="n">
        <v>1.42</v>
      </c>
      <c r="Y13" t="n">
        <v>1</v>
      </c>
      <c r="Z13" t="n">
        <v>10</v>
      </c>
      <c r="AA13" t="n">
        <v>327.6938502070086</v>
      </c>
      <c r="AB13" t="n">
        <v>466.2848934782406</v>
      </c>
      <c r="AC13" t="n">
        <v>422.6059855562912</v>
      </c>
      <c r="AD13" t="n">
        <v>327693.8502070086</v>
      </c>
      <c r="AE13" t="n">
        <v>466284.8934782406</v>
      </c>
      <c r="AF13" t="n">
        <v>5.539647428515669e-06</v>
      </c>
      <c r="AG13" t="n">
        <v>1.213333333333333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3.4596</v>
      </c>
      <c r="E14" t="n">
        <v>28.9</v>
      </c>
      <c r="F14" t="n">
        <v>25.47</v>
      </c>
      <c r="G14" t="n">
        <v>33.22</v>
      </c>
      <c r="H14" t="n">
        <v>0.52</v>
      </c>
      <c r="I14" t="n">
        <v>46</v>
      </c>
      <c r="J14" t="n">
        <v>137.25</v>
      </c>
      <c r="K14" t="n">
        <v>46.47</v>
      </c>
      <c r="L14" t="n">
        <v>4</v>
      </c>
      <c r="M14" t="n">
        <v>44</v>
      </c>
      <c r="N14" t="n">
        <v>21.78</v>
      </c>
      <c r="O14" t="n">
        <v>17160.92</v>
      </c>
      <c r="P14" t="n">
        <v>250.06</v>
      </c>
      <c r="Q14" t="n">
        <v>1397.32</v>
      </c>
      <c r="R14" t="n">
        <v>114.98</v>
      </c>
      <c r="S14" t="n">
        <v>66.97</v>
      </c>
      <c r="T14" t="n">
        <v>21260.29</v>
      </c>
      <c r="U14" t="n">
        <v>0.58</v>
      </c>
      <c r="V14" t="n">
        <v>0.83</v>
      </c>
      <c r="W14" t="n">
        <v>5.37</v>
      </c>
      <c r="X14" t="n">
        <v>1.31</v>
      </c>
      <c r="Y14" t="n">
        <v>1</v>
      </c>
      <c r="Z14" t="n">
        <v>10</v>
      </c>
      <c r="AA14" t="n">
        <v>321.7682483368854</v>
      </c>
      <c r="AB14" t="n">
        <v>457.8531861542875</v>
      </c>
      <c r="AC14" t="n">
        <v>414.9641124581062</v>
      </c>
      <c r="AD14" t="n">
        <v>321768.2483368854</v>
      </c>
      <c r="AE14" t="n">
        <v>457853.1861542875</v>
      </c>
      <c r="AF14" t="n">
        <v>5.581757461392984e-06</v>
      </c>
      <c r="AG14" t="n">
        <v>1.204166666666667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3.4823</v>
      </c>
      <c r="E15" t="n">
        <v>28.72</v>
      </c>
      <c r="F15" t="n">
        <v>25.37</v>
      </c>
      <c r="G15" t="n">
        <v>35.39</v>
      </c>
      <c r="H15" t="n">
        <v>0.55</v>
      </c>
      <c r="I15" t="n">
        <v>43</v>
      </c>
      <c r="J15" t="n">
        <v>137.58</v>
      </c>
      <c r="K15" t="n">
        <v>46.47</v>
      </c>
      <c r="L15" t="n">
        <v>4.25</v>
      </c>
      <c r="M15" t="n">
        <v>41</v>
      </c>
      <c r="N15" t="n">
        <v>21.87</v>
      </c>
      <c r="O15" t="n">
        <v>17202.57</v>
      </c>
      <c r="P15" t="n">
        <v>247.04</v>
      </c>
      <c r="Q15" t="n">
        <v>1397.34</v>
      </c>
      <c r="R15" t="n">
        <v>111.65</v>
      </c>
      <c r="S15" t="n">
        <v>66.97</v>
      </c>
      <c r="T15" t="n">
        <v>19610.49</v>
      </c>
      <c r="U15" t="n">
        <v>0.6</v>
      </c>
      <c r="V15" t="n">
        <v>0.83</v>
      </c>
      <c r="W15" t="n">
        <v>5.36</v>
      </c>
      <c r="X15" t="n">
        <v>1.2</v>
      </c>
      <c r="Y15" t="n">
        <v>1</v>
      </c>
      <c r="Z15" t="n">
        <v>10</v>
      </c>
      <c r="AA15" t="n">
        <v>316.9161820656163</v>
      </c>
      <c r="AB15" t="n">
        <v>450.9490431469691</v>
      </c>
      <c r="AC15" t="n">
        <v>408.7067101685645</v>
      </c>
      <c r="AD15" t="n">
        <v>316916.1820656164</v>
      </c>
      <c r="AE15" t="n">
        <v>450949.0431469691</v>
      </c>
      <c r="AF15" t="n">
        <v>5.618381896117698e-06</v>
      </c>
      <c r="AG15" t="n">
        <v>1.196666666666667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3.5024</v>
      </c>
      <c r="E16" t="n">
        <v>28.55</v>
      </c>
      <c r="F16" t="n">
        <v>25.28</v>
      </c>
      <c r="G16" t="n">
        <v>37.92</v>
      </c>
      <c r="H16" t="n">
        <v>0.58</v>
      </c>
      <c r="I16" t="n">
        <v>40</v>
      </c>
      <c r="J16" t="n">
        <v>137.92</v>
      </c>
      <c r="K16" t="n">
        <v>46.47</v>
      </c>
      <c r="L16" t="n">
        <v>4.5</v>
      </c>
      <c r="M16" t="n">
        <v>38</v>
      </c>
      <c r="N16" t="n">
        <v>21.95</v>
      </c>
      <c r="O16" t="n">
        <v>17244.24</v>
      </c>
      <c r="P16" t="n">
        <v>243.46</v>
      </c>
      <c r="Q16" t="n">
        <v>1397.22</v>
      </c>
      <c r="R16" t="n">
        <v>108.99</v>
      </c>
      <c r="S16" t="n">
        <v>66.97</v>
      </c>
      <c r="T16" t="n">
        <v>18294.33</v>
      </c>
      <c r="U16" t="n">
        <v>0.61</v>
      </c>
      <c r="V16" t="n">
        <v>0.83</v>
      </c>
      <c r="W16" t="n">
        <v>5.36</v>
      </c>
      <c r="X16" t="n">
        <v>1.12</v>
      </c>
      <c r="Y16" t="n">
        <v>1</v>
      </c>
      <c r="Z16" t="n">
        <v>10</v>
      </c>
      <c r="AA16" t="n">
        <v>311.9697505050801</v>
      </c>
      <c r="AB16" t="n">
        <v>443.9106250874144</v>
      </c>
      <c r="AC16" t="n">
        <v>402.3276109474267</v>
      </c>
      <c r="AD16" t="n">
        <v>311969.7505050802</v>
      </c>
      <c r="AE16" t="n">
        <v>443910.6250874143</v>
      </c>
      <c r="AF16" t="n">
        <v>5.650811461666895e-06</v>
      </c>
      <c r="AG16" t="n">
        <v>1.189583333333333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3.516</v>
      </c>
      <c r="E17" t="n">
        <v>28.44</v>
      </c>
      <c r="F17" t="n">
        <v>25.23</v>
      </c>
      <c r="G17" t="n">
        <v>39.83</v>
      </c>
      <c r="H17" t="n">
        <v>0.61</v>
      </c>
      <c r="I17" t="n">
        <v>38</v>
      </c>
      <c r="J17" t="n">
        <v>138.26</v>
      </c>
      <c r="K17" t="n">
        <v>46.47</v>
      </c>
      <c r="L17" t="n">
        <v>4.75</v>
      </c>
      <c r="M17" t="n">
        <v>36</v>
      </c>
      <c r="N17" t="n">
        <v>22.04</v>
      </c>
      <c r="O17" t="n">
        <v>17285.95</v>
      </c>
      <c r="P17" t="n">
        <v>240.01</v>
      </c>
      <c r="Q17" t="n">
        <v>1397.31</v>
      </c>
      <c r="R17" t="n">
        <v>107.31</v>
      </c>
      <c r="S17" t="n">
        <v>66.97</v>
      </c>
      <c r="T17" t="n">
        <v>17467.3</v>
      </c>
      <c r="U17" t="n">
        <v>0.62</v>
      </c>
      <c r="V17" t="n">
        <v>0.83</v>
      </c>
      <c r="W17" t="n">
        <v>5.35</v>
      </c>
      <c r="X17" t="n">
        <v>1.06</v>
      </c>
      <c r="Y17" t="n">
        <v>1</v>
      </c>
      <c r="Z17" t="n">
        <v>10</v>
      </c>
      <c r="AA17" t="n">
        <v>307.9244468835006</v>
      </c>
      <c r="AB17" t="n">
        <v>438.1544475848956</v>
      </c>
      <c r="AC17" t="n">
        <v>397.1106393051695</v>
      </c>
      <c r="AD17" t="n">
        <v>307924.4468835006</v>
      </c>
      <c r="AE17" t="n">
        <v>438154.4475848956</v>
      </c>
      <c r="AF17" t="n">
        <v>5.672753854277296e-06</v>
      </c>
      <c r="AG17" t="n">
        <v>1.185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3.5376</v>
      </c>
      <c r="E18" t="n">
        <v>28.27</v>
      </c>
      <c r="F18" t="n">
        <v>25.14</v>
      </c>
      <c r="G18" t="n">
        <v>43.09</v>
      </c>
      <c r="H18" t="n">
        <v>0.64</v>
      </c>
      <c r="I18" t="n">
        <v>35</v>
      </c>
      <c r="J18" t="n">
        <v>138.6</v>
      </c>
      <c r="K18" t="n">
        <v>46.47</v>
      </c>
      <c r="L18" t="n">
        <v>5</v>
      </c>
      <c r="M18" t="n">
        <v>33</v>
      </c>
      <c r="N18" t="n">
        <v>22.13</v>
      </c>
      <c r="O18" t="n">
        <v>17327.69</v>
      </c>
      <c r="P18" t="n">
        <v>236.62</v>
      </c>
      <c r="Q18" t="n">
        <v>1397.29</v>
      </c>
      <c r="R18" t="n">
        <v>104.07</v>
      </c>
      <c r="S18" t="n">
        <v>66.97</v>
      </c>
      <c r="T18" t="n">
        <v>15863.73</v>
      </c>
      <c r="U18" t="n">
        <v>0.64</v>
      </c>
      <c r="V18" t="n">
        <v>0.84</v>
      </c>
      <c r="W18" t="n">
        <v>5.35</v>
      </c>
      <c r="X18" t="n">
        <v>0.97</v>
      </c>
      <c r="Y18" t="n">
        <v>1</v>
      </c>
      <c r="Z18" t="n">
        <v>10</v>
      </c>
      <c r="AA18" t="n">
        <v>303.0954200373163</v>
      </c>
      <c r="AB18" t="n">
        <v>431.2830880303781</v>
      </c>
      <c r="AC18" t="n">
        <v>390.8829495016522</v>
      </c>
      <c r="AD18" t="n">
        <v>303095.4200373163</v>
      </c>
      <c r="AE18" t="n">
        <v>431283.0880303781</v>
      </c>
      <c r="AF18" t="n">
        <v>5.707603536658522e-06</v>
      </c>
      <c r="AG18" t="n">
        <v>1.177916666666667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3.5526</v>
      </c>
      <c r="E19" t="n">
        <v>28.15</v>
      </c>
      <c r="F19" t="n">
        <v>25.07</v>
      </c>
      <c r="G19" t="n">
        <v>45.58</v>
      </c>
      <c r="H19" t="n">
        <v>0.67</v>
      </c>
      <c r="I19" t="n">
        <v>33</v>
      </c>
      <c r="J19" t="n">
        <v>138.94</v>
      </c>
      <c r="K19" t="n">
        <v>46.47</v>
      </c>
      <c r="L19" t="n">
        <v>5.25</v>
      </c>
      <c r="M19" t="n">
        <v>31</v>
      </c>
      <c r="N19" t="n">
        <v>22.22</v>
      </c>
      <c r="O19" t="n">
        <v>17369.47</v>
      </c>
      <c r="P19" t="n">
        <v>234.17</v>
      </c>
      <c r="Q19" t="n">
        <v>1397.42</v>
      </c>
      <c r="R19" t="n">
        <v>101.96</v>
      </c>
      <c r="S19" t="n">
        <v>66.97</v>
      </c>
      <c r="T19" t="n">
        <v>14815.02</v>
      </c>
      <c r="U19" t="n">
        <v>0.66</v>
      </c>
      <c r="V19" t="n">
        <v>0.84</v>
      </c>
      <c r="W19" t="n">
        <v>5.35</v>
      </c>
      <c r="X19" t="n">
        <v>0.9</v>
      </c>
      <c r="Y19" t="n">
        <v>1</v>
      </c>
      <c r="Z19" t="n">
        <v>10</v>
      </c>
      <c r="AA19" t="n">
        <v>299.6700234764116</v>
      </c>
      <c r="AB19" t="n">
        <v>426.4089939040672</v>
      </c>
      <c r="AC19" t="n">
        <v>386.4654326986126</v>
      </c>
      <c r="AD19" t="n">
        <v>299670.0234764116</v>
      </c>
      <c r="AE19" t="n">
        <v>426408.9939040672</v>
      </c>
      <c r="AF19" t="n">
        <v>5.731804704978817e-06</v>
      </c>
      <c r="AG19" t="n">
        <v>1.172916666666667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3.5561</v>
      </c>
      <c r="E20" t="n">
        <v>28.12</v>
      </c>
      <c r="F20" t="n">
        <v>25.07</v>
      </c>
      <c r="G20" t="n">
        <v>47.01</v>
      </c>
      <c r="H20" t="n">
        <v>0.7</v>
      </c>
      <c r="I20" t="n">
        <v>32</v>
      </c>
      <c r="J20" t="n">
        <v>139.28</v>
      </c>
      <c r="K20" t="n">
        <v>46.47</v>
      </c>
      <c r="L20" t="n">
        <v>5.5</v>
      </c>
      <c r="M20" t="n">
        <v>30</v>
      </c>
      <c r="N20" t="n">
        <v>22.31</v>
      </c>
      <c r="O20" t="n">
        <v>17411.27</v>
      </c>
      <c r="P20" t="n">
        <v>231.21</v>
      </c>
      <c r="Q20" t="n">
        <v>1397.21</v>
      </c>
      <c r="R20" t="n">
        <v>102.17</v>
      </c>
      <c r="S20" t="n">
        <v>66.97</v>
      </c>
      <c r="T20" t="n">
        <v>14925.19</v>
      </c>
      <c r="U20" t="n">
        <v>0.66</v>
      </c>
      <c r="V20" t="n">
        <v>0.84</v>
      </c>
      <c r="W20" t="n">
        <v>5.34</v>
      </c>
      <c r="X20" t="n">
        <v>0.9</v>
      </c>
      <c r="Y20" t="n">
        <v>1</v>
      </c>
      <c r="Z20" t="n">
        <v>10</v>
      </c>
      <c r="AA20" t="n">
        <v>297.1520822310154</v>
      </c>
      <c r="AB20" t="n">
        <v>422.8261437387305</v>
      </c>
      <c r="AC20" t="n">
        <v>383.2182034908893</v>
      </c>
      <c r="AD20" t="n">
        <v>297152.0822310154</v>
      </c>
      <c r="AE20" t="n">
        <v>422826.1437387305</v>
      </c>
      <c r="AF20" t="n">
        <v>5.737451644253553e-06</v>
      </c>
      <c r="AG20" t="n">
        <v>1.171666666666667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3.5747</v>
      </c>
      <c r="E21" t="n">
        <v>27.97</v>
      </c>
      <c r="F21" t="n">
        <v>24.98</v>
      </c>
      <c r="G21" t="n">
        <v>49.96</v>
      </c>
      <c r="H21" t="n">
        <v>0.73</v>
      </c>
      <c r="I21" t="n">
        <v>30</v>
      </c>
      <c r="J21" t="n">
        <v>139.61</v>
      </c>
      <c r="K21" t="n">
        <v>46.47</v>
      </c>
      <c r="L21" t="n">
        <v>5.75</v>
      </c>
      <c r="M21" t="n">
        <v>28</v>
      </c>
      <c r="N21" t="n">
        <v>22.4</v>
      </c>
      <c r="O21" t="n">
        <v>17453.1</v>
      </c>
      <c r="P21" t="n">
        <v>227.89</v>
      </c>
      <c r="Q21" t="n">
        <v>1397.2</v>
      </c>
      <c r="R21" t="n">
        <v>99.17</v>
      </c>
      <c r="S21" t="n">
        <v>66.97</v>
      </c>
      <c r="T21" t="n">
        <v>13435.49</v>
      </c>
      <c r="U21" t="n">
        <v>0.68</v>
      </c>
      <c r="V21" t="n">
        <v>0.84</v>
      </c>
      <c r="W21" t="n">
        <v>5.34</v>
      </c>
      <c r="X21" t="n">
        <v>0.8100000000000001</v>
      </c>
      <c r="Y21" t="n">
        <v>1</v>
      </c>
      <c r="Z21" t="n">
        <v>10</v>
      </c>
      <c r="AA21" t="n">
        <v>292.7358239447131</v>
      </c>
      <c r="AB21" t="n">
        <v>416.5421243001601</v>
      </c>
      <c r="AC21" t="n">
        <v>377.5228351329694</v>
      </c>
      <c r="AD21" t="n">
        <v>292735.8239447131</v>
      </c>
      <c r="AE21" t="n">
        <v>416542.1243001601</v>
      </c>
      <c r="AF21" t="n">
        <v>5.767461092970719e-06</v>
      </c>
      <c r="AG21" t="n">
        <v>1.165416666666667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3.5837</v>
      </c>
      <c r="E22" t="n">
        <v>27.9</v>
      </c>
      <c r="F22" t="n">
        <v>24.96</v>
      </c>
      <c r="G22" t="n">
        <v>53.49</v>
      </c>
      <c r="H22" t="n">
        <v>0.76</v>
      </c>
      <c r="I22" t="n">
        <v>28</v>
      </c>
      <c r="J22" t="n">
        <v>139.95</v>
      </c>
      <c r="K22" t="n">
        <v>46.47</v>
      </c>
      <c r="L22" t="n">
        <v>6</v>
      </c>
      <c r="M22" t="n">
        <v>26</v>
      </c>
      <c r="N22" t="n">
        <v>22.49</v>
      </c>
      <c r="O22" t="n">
        <v>17494.97</v>
      </c>
      <c r="P22" t="n">
        <v>225.38</v>
      </c>
      <c r="Q22" t="n">
        <v>1397.21</v>
      </c>
      <c r="R22" t="n">
        <v>98.3</v>
      </c>
      <c r="S22" t="n">
        <v>66.97</v>
      </c>
      <c r="T22" t="n">
        <v>13011.5</v>
      </c>
      <c r="U22" t="n">
        <v>0.68</v>
      </c>
      <c r="V22" t="n">
        <v>0.84</v>
      </c>
      <c r="W22" t="n">
        <v>5.35</v>
      </c>
      <c r="X22" t="n">
        <v>0.8</v>
      </c>
      <c r="Y22" t="n">
        <v>1</v>
      </c>
      <c r="Z22" t="n">
        <v>10</v>
      </c>
      <c r="AA22" t="n">
        <v>290.0457555784666</v>
      </c>
      <c r="AB22" t="n">
        <v>412.7143495622087</v>
      </c>
      <c r="AC22" t="n">
        <v>374.0536244889087</v>
      </c>
      <c r="AD22" t="n">
        <v>290045.7555784666</v>
      </c>
      <c r="AE22" t="n">
        <v>412714.3495622087</v>
      </c>
      <c r="AF22" t="n">
        <v>5.781981793962896e-06</v>
      </c>
      <c r="AG22" t="n">
        <v>1.1625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3.5935</v>
      </c>
      <c r="E23" t="n">
        <v>27.83</v>
      </c>
      <c r="F23" t="n">
        <v>24.91</v>
      </c>
      <c r="G23" t="n">
        <v>55.36</v>
      </c>
      <c r="H23" t="n">
        <v>0.79</v>
      </c>
      <c r="I23" t="n">
        <v>27</v>
      </c>
      <c r="J23" t="n">
        <v>140.29</v>
      </c>
      <c r="K23" t="n">
        <v>46.47</v>
      </c>
      <c r="L23" t="n">
        <v>6.25</v>
      </c>
      <c r="M23" t="n">
        <v>23</v>
      </c>
      <c r="N23" t="n">
        <v>22.58</v>
      </c>
      <c r="O23" t="n">
        <v>17536.87</v>
      </c>
      <c r="P23" t="n">
        <v>222.01</v>
      </c>
      <c r="Q23" t="n">
        <v>1397.23</v>
      </c>
      <c r="R23" t="n">
        <v>97.06999999999999</v>
      </c>
      <c r="S23" t="n">
        <v>66.97</v>
      </c>
      <c r="T23" t="n">
        <v>12403.74</v>
      </c>
      <c r="U23" t="n">
        <v>0.6899999999999999</v>
      </c>
      <c r="V23" t="n">
        <v>0.84</v>
      </c>
      <c r="W23" t="n">
        <v>5.33</v>
      </c>
      <c r="X23" t="n">
        <v>0.75</v>
      </c>
      <c r="Y23" t="n">
        <v>1</v>
      </c>
      <c r="Z23" t="n">
        <v>10</v>
      </c>
      <c r="AA23" t="n">
        <v>286.5378332600458</v>
      </c>
      <c r="AB23" t="n">
        <v>407.7228271899045</v>
      </c>
      <c r="AC23" t="n">
        <v>369.5296794478447</v>
      </c>
      <c r="AD23" t="n">
        <v>286537.8332600458</v>
      </c>
      <c r="AE23" t="n">
        <v>407722.8271899045</v>
      </c>
      <c r="AF23" t="n">
        <v>5.797793223932157e-06</v>
      </c>
      <c r="AG23" t="n">
        <v>1.159583333333333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3.6005</v>
      </c>
      <c r="E24" t="n">
        <v>27.77</v>
      </c>
      <c r="F24" t="n">
        <v>24.89</v>
      </c>
      <c r="G24" t="n">
        <v>57.43</v>
      </c>
      <c r="H24" t="n">
        <v>0.82</v>
      </c>
      <c r="I24" t="n">
        <v>26</v>
      </c>
      <c r="J24" t="n">
        <v>140.63</v>
      </c>
      <c r="K24" t="n">
        <v>46.47</v>
      </c>
      <c r="L24" t="n">
        <v>6.5</v>
      </c>
      <c r="M24" t="n">
        <v>21</v>
      </c>
      <c r="N24" t="n">
        <v>22.67</v>
      </c>
      <c r="O24" t="n">
        <v>17578.8</v>
      </c>
      <c r="P24" t="n">
        <v>219.49</v>
      </c>
      <c r="Q24" t="n">
        <v>1397.2</v>
      </c>
      <c r="R24" t="n">
        <v>95.81999999999999</v>
      </c>
      <c r="S24" t="n">
        <v>66.97</v>
      </c>
      <c r="T24" t="n">
        <v>11782.87</v>
      </c>
      <c r="U24" t="n">
        <v>0.7</v>
      </c>
      <c r="V24" t="n">
        <v>0.85</v>
      </c>
      <c r="W24" t="n">
        <v>5.34</v>
      </c>
      <c r="X24" t="n">
        <v>0.72</v>
      </c>
      <c r="Y24" t="n">
        <v>1</v>
      </c>
      <c r="Z24" t="n">
        <v>10</v>
      </c>
      <c r="AA24" t="n">
        <v>284.024282683056</v>
      </c>
      <c r="AB24" t="n">
        <v>404.1462246314388</v>
      </c>
      <c r="AC24" t="n">
        <v>366.2881126068336</v>
      </c>
      <c r="AD24" t="n">
        <v>284024.282683056</v>
      </c>
      <c r="AE24" t="n">
        <v>404146.2246314388</v>
      </c>
      <c r="AF24" t="n">
        <v>5.809087102481627e-06</v>
      </c>
      <c r="AG24" t="n">
        <v>1.157083333333333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3.6075</v>
      </c>
      <c r="E25" t="n">
        <v>27.72</v>
      </c>
      <c r="F25" t="n">
        <v>24.86</v>
      </c>
      <c r="G25" t="n">
        <v>59.66</v>
      </c>
      <c r="H25" t="n">
        <v>0.85</v>
      </c>
      <c r="I25" t="n">
        <v>25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216.26</v>
      </c>
      <c r="Q25" t="n">
        <v>1397.28</v>
      </c>
      <c r="R25" t="n">
        <v>94.98</v>
      </c>
      <c r="S25" t="n">
        <v>66.97</v>
      </c>
      <c r="T25" t="n">
        <v>11364.68</v>
      </c>
      <c r="U25" t="n">
        <v>0.71</v>
      </c>
      <c r="V25" t="n">
        <v>0.85</v>
      </c>
      <c r="W25" t="n">
        <v>5.34</v>
      </c>
      <c r="X25" t="n">
        <v>0.6899999999999999</v>
      </c>
      <c r="Y25" t="n">
        <v>1</v>
      </c>
      <c r="Z25" t="n">
        <v>10</v>
      </c>
      <c r="AA25" t="n">
        <v>280.9554109686064</v>
      </c>
      <c r="AB25" t="n">
        <v>399.779439842629</v>
      </c>
      <c r="AC25" t="n">
        <v>362.3303832975666</v>
      </c>
      <c r="AD25" t="n">
        <v>280955.4109686064</v>
      </c>
      <c r="AE25" t="n">
        <v>399779.439842629</v>
      </c>
      <c r="AF25" t="n">
        <v>5.820380981031099e-06</v>
      </c>
      <c r="AG25" t="n">
        <v>1.155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3.6139</v>
      </c>
      <c r="E26" t="n">
        <v>27.67</v>
      </c>
      <c r="F26" t="n">
        <v>24.84</v>
      </c>
      <c r="G26" t="n">
        <v>62.09</v>
      </c>
      <c r="H26" t="n">
        <v>0.88</v>
      </c>
      <c r="I26" t="n">
        <v>24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214.93</v>
      </c>
      <c r="Q26" t="n">
        <v>1397.23</v>
      </c>
      <c r="R26" t="n">
        <v>93.93000000000001</v>
      </c>
      <c r="S26" t="n">
        <v>66.97</v>
      </c>
      <c r="T26" t="n">
        <v>10845.2</v>
      </c>
      <c r="U26" t="n">
        <v>0.71</v>
      </c>
      <c r="V26" t="n">
        <v>0.85</v>
      </c>
      <c r="W26" t="n">
        <v>5.35</v>
      </c>
      <c r="X26" t="n">
        <v>0.67</v>
      </c>
      <c r="Y26" t="n">
        <v>1</v>
      </c>
      <c r="Z26" t="n">
        <v>10</v>
      </c>
      <c r="AA26" t="n">
        <v>279.3900281293222</v>
      </c>
      <c r="AB26" t="n">
        <v>397.552012107848</v>
      </c>
      <c r="AC26" t="n">
        <v>360.3116082819516</v>
      </c>
      <c r="AD26" t="n">
        <v>279390.0281293222</v>
      </c>
      <c r="AE26" t="n">
        <v>397552.012107848</v>
      </c>
      <c r="AF26" t="n">
        <v>5.830706812847759e-06</v>
      </c>
      <c r="AG26" t="n">
        <v>1.152916666666667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3.619</v>
      </c>
      <c r="E27" t="n">
        <v>27.63</v>
      </c>
      <c r="F27" t="n">
        <v>24.83</v>
      </c>
      <c r="G27" t="n">
        <v>64.76000000000001</v>
      </c>
      <c r="H27" t="n">
        <v>0.91</v>
      </c>
      <c r="I27" t="n">
        <v>23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213.72</v>
      </c>
      <c r="Q27" t="n">
        <v>1397.22</v>
      </c>
      <c r="R27" t="n">
        <v>93.47</v>
      </c>
      <c r="S27" t="n">
        <v>66.97</v>
      </c>
      <c r="T27" t="n">
        <v>10623.24</v>
      </c>
      <c r="U27" t="n">
        <v>0.72</v>
      </c>
      <c r="V27" t="n">
        <v>0.85</v>
      </c>
      <c r="W27" t="n">
        <v>5.35</v>
      </c>
      <c r="X27" t="n">
        <v>0.66</v>
      </c>
      <c r="Y27" t="n">
        <v>1</v>
      </c>
      <c r="Z27" t="n">
        <v>10</v>
      </c>
      <c r="AA27" t="n">
        <v>278.0613466291226</v>
      </c>
      <c r="AB27" t="n">
        <v>395.6613934361955</v>
      </c>
      <c r="AC27" t="n">
        <v>358.5980919784643</v>
      </c>
      <c r="AD27" t="n">
        <v>278061.3466291226</v>
      </c>
      <c r="AE27" t="n">
        <v>395661.3934361954</v>
      </c>
      <c r="AF27" t="n">
        <v>5.83893521007666e-06</v>
      </c>
      <c r="AG27" t="n">
        <v>1.15125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3.6186</v>
      </c>
      <c r="E28" t="n">
        <v>27.64</v>
      </c>
      <c r="F28" t="n">
        <v>24.83</v>
      </c>
      <c r="G28" t="n">
        <v>64.77</v>
      </c>
      <c r="H28" t="n">
        <v>0.93</v>
      </c>
      <c r="I28" t="n">
        <v>23</v>
      </c>
      <c r="J28" t="n">
        <v>142</v>
      </c>
      <c r="K28" t="n">
        <v>46.47</v>
      </c>
      <c r="L28" t="n">
        <v>7.5</v>
      </c>
      <c r="M28" t="n">
        <v>2</v>
      </c>
      <c r="N28" t="n">
        <v>23.03</v>
      </c>
      <c r="O28" t="n">
        <v>17746.83</v>
      </c>
      <c r="P28" t="n">
        <v>214.09</v>
      </c>
      <c r="Q28" t="n">
        <v>1397.23</v>
      </c>
      <c r="R28" t="n">
        <v>93.42</v>
      </c>
      <c r="S28" t="n">
        <v>66.97</v>
      </c>
      <c r="T28" t="n">
        <v>10598.23</v>
      </c>
      <c r="U28" t="n">
        <v>0.72</v>
      </c>
      <c r="V28" t="n">
        <v>0.85</v>
      </c>
      <c r="W28" t="n">
        <v>5.36</v>
      </c>
      <c r="X28" t="n">
        <v>0.66</v>
      </c>
      <c r="Y28" t="n">
        <v>1</v>
      </c>
      <c r="Z28" t="n">
        <v>10</v>
      </c>
      <c r="AA28" t="n">
        <v>278.3679458577532</v>
      </c>
      <c r="AB28" t="n">
        <v>396.0976621930617</v>
      </c>
      <c r="AC28" t="n">
        <v>358.9934935677965</v>
      </c>
      <c r="AD28" t="n">
        <v>278367.9458577532</v>
      </c>
      <c r="AE28" t="n">
        <v>396097.6621930617</v>
      </c>
      <c r="AF28" t="n">
        <v>5.838289845588117e-06</v>
      </c>
      <c r="AG28" t="n">
        <v>1.151666666666667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3.6181</v>
      </c>
      <c r="E29" t="n">
        <v>27.64</v>
      </c>
      <c r="F29" t="n">
        <v>24.83</v>
      </c>
      <c r="G29" t="n">
        <v>64.78</v>
      </c>
      <c r="H29" t="n">
        <v>0.96</v>
      </c>
      <c r="I29" t="n">
        <v>23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214.84</v>
      </c>
      <c r="Q29" t="n">
        <v>1397.23</v>
      </c>
      <c r="R29" t="n">
        <v>93.48</v>
      </c>
      <c r="S29" t="n">
        <v>66.97</v>
      </c>
      <c r="T29" t="n">
        <v>10627.74</v>
      </c>
      <c r="U29" t="n">
        <v>0.72</v>
      </c>
      <c r="V29" t="n">
        <v>0.85</v>
      </c>
      <c r="W29" t="n">
        <v>5.36</v>
      </c>
      <c r="X29" t="n">
        <v>0.67</v>
      </c>
      <c r="Y29" t="n">
        <v>1</v>
      </c>
      <c r="Z29" t="n">
        <v>10</v>
      </c>
      <c r="AA29" t="n">
        <v>278.9583335884456</v>
      </c>
      <c r="AB29" t="n">
        <v>396.9377416756117</v>
      </c>
      <c r="AC29" t="n">
        <v>359.7548791984146</v>
      </c>
      <c r="AD29" t="n">
        <v>278958.3335884456</v>
      </c>
      <c r="AE29" t="n">
        <v>396937.7416756118</v>
      </c>
      <c r="AF29" t="n">
        <v>5.837483139977442e-06</v>
      </c>
      <c r="AG29" t="n">
        <v>1.151666666666667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3.6181</v>
      </c>
      <c r="E30" t="n">
        <v>27.64</v>
      </c>
      <c r="F30" t="n">
        <v>24.83</v>
      </c>
      <c r="G30" t="n">
        <v>64.78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214.96</v>
      </c>
      <c r="Q30" t="n">
        <v>1397.23</v>
      </c>
      <c r="R30" t="n">
        <v>93.48</v>
      </c>
      <c r="S30" t="n">
        <v>66.97</v>
      </c>
      <c r="T30" t="n">
        <v>10624.82</v>
      </c>
      <c r="U30" t="n">
        <v>0.72</v>
      </c>
      <c r="V30" t="n">
        <v>0.85</v>
      </c>
      <c r="W30" t="n">
        <v>5.36</v>
      </c>
      <c r="X30" t="n">
        <v>0.67</v>
      </c>
      <c r="Y30" t="n">
        <v>1</v>
      </c>
      <c r="Z30" t="n">
        <v>10</v>
      </c>
      <c r="AA30" t="n">
        <v>279.0469236459188</v>
      </c>
      <c r="AB30" t="n">
        <v>397.0637989863792</v>
      </c>
      <c r="AC30" t="n">
        <v>359.8691281796675</v>
      </c>
      <c r="AD30" t="n">
        <v>279046.9236459188</v>
      </c>
      <c r="AE30" t="n">
        <v>397063.7989863792</v>
      </c>
      <c r="AF30" t="n">
        <v>5.837483139977442e-06</v>
      </c>
      <c r="AG30" t="n">
        <v>1.151666666666667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3.6182</v>
      </c>
      <c r="E31" t="n">
        <v>27.64</v>
      </c>
      <c r="F31" t="n">
        <v>24.83</v>
      </c>
      <c r="G31" t="n">
        <v>64.78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215.25</v>
      </c>
      <c r="Q31" t="n">
        <v>1397.23</v>
      </c>
      <c r="R31" t="n">
        <v>93.40000000000001</v>
      </c>
      <c r="S31" t="n">
        <v>66.97</v>
      </c>
      <c r="T31" t="n">
        <v>10588.25</v>
      </c>
      <c r="U31" t="n">
        <v>0.72</v>
      </c>
      <c r="V31" t="n">
        <v>0.85</v>
      </c>
      <c r="W31" t="n">
        <v>5.36</v>
      </c>
      <c r="X31" t="n">
        <v>0.67</v>
      </c>
      <c r="Y31" t="n">
        <v>1</v>
      </c>
      <c r="Z31" t="n">
        <v>10</v>
      </c>
      <c r="AA31" t="n">
        <v>279.2536518306511</v>
      </c>
      <c r="AB31" t="n">
        <v>397.3579583962551</v>
      </c>
      <c r="AC31" t="n">
        <v>360.1357324146748</v>
      </c>
      <c r="AD31" t="n">
        <v>279253.6518306511</v>
      </c>
      <c r="AE31" t="n">
        <v>397357.9583962552</v>
      </c>
      <c r="AF31" t="n">
        <v>5.837644481099577e-06</v>
      </c>
      <c r="AG31" t="n">
        <v>1.151666666666667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3.6182</v>
      </c>
      <c r="E32" t="n">
        <v>27.64</v>
      </c>
      <c r="F32" t="n">
        <v>24.83</v>
      </c>
      <c r="G32" t="n">
        <v>64.78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1</v>
      </c>
      <c r="N32" t="n">
        <v>23.4</v>
      </c>
      <c r="O32" t="n">
        <v>17915.37</v>
      </c>
      <c r="P32" t="n">
        <v>215.51</v>
      </c>
      <c r="Q32" t="n">
        <v>1397.23</v>
      </c>
      <c r="R32" t="n">
        <v>93.41</v>
      </c>
      <c r="S32" t="n">
        <v>66.97</v>
      </c>
      <c r="T32" t="n">
        <v>10590.95</v>
      </c>
      <c r="U32" t="n">
        <v>0.72</v>
      </c>
      <c r="V32" t="n">
        <v>0.85</v>
      </c>
      <c r="W32" t="n">
        <v>5.36</v>
      </c>
      <c r="X32" t="n">
        <v>0.67</v>
      </c>
      <c r="Y32" t="n">
        <v>1</v>
      </c>
      <c r="Z32" t="n">
        <v>10</v>
      </c>
      <c r="AA32" t="n">
        <v>279.4455916501871</v>
      </c>
      <c r="AB32" t="n">
        <v>397.6310750209645</v>
      </c>
      <c r="AC32" t="n">
        <v>360.3832650325475</v>
      </c>
      <c r="AD32" t="n">
        <v>279445.591650187</v>
      </c>
      <c r="AE32" t="n">
        <v>397631.0750209645</v>
      </c>
      <c r="AF32" t="n">
        <v>5.837644481099577e-06</v>
      </c>
      <c r="AG32" t="n">
        <v>1.151666666666667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3.618</v>
      </c>
      <c r="E33" t="n">
        <v>27.64</v>
      </c>
      <c r="F33" t="n">
        <v>24.83</v>
      </c>
      <c r="G33" t="n">
        <v>64.78</v>
      </c>
      <c r="H33" t="n">
        <v>1.08</v>
      </c>
      <c r="I33" t="n">
        <v>23</v>
      </c>
      <c r="J33" t="n">
        <v>143.7</v>
      </c>
      <c r="K33" t="n">
        <v>46.47</v>
      </c>
      <c r="L33" t="n">
        <v>8.75</v>
      </c>
      <c r="M33" t="n">
        <v>0</v>
      </c>
      <c r="N33" t="n">
        <v>23.49</v>
      </c>
      <c r="O33" t="n">
        <v>17957.59</v>
      </c>
      <c r="P33" t="n">
        <v>216.01</v>
      </c>
      <c r="Q33" t="n">
        <v>1397.23</v>
      </c>
      <c r="R33" t="n">
        <v>93.40000000000001</v>
      </c>
      <c r="S33" t="n">
        <v>66.97</v>
      </c>
      <c r="T33" t="n">
        <v>10587.22</v>
      </c>
      <c r="U33" t="n">
        <v>0.72</v>
      </c>
      <c r="V33" t="n">
        <v>0.85</v>
      </c>
      <c r="W33" t="n">
        <v>5.36</v>
      </c>
      <c r="X33" t="n">
        <v>0.67</v>
      </c>
      <c r="Y33" t="n">
        <v>1</v>
      </c>
      <c r="Z33" t="n">
        <v>10</v>
      </c>
      <c r="AA33" t="n">
        <v>279.8294670178208</v>
      </c>
      <c r="AB33" t="n">
        <v>398.1773021924325</v>
      </c>
      <c r="AC33" t="n">
        <v>360.8783247596897</v>
      </c>
      <c r="AD33" t="n">
        <v>279829.4670178208</v>
      </c>
      <c r="AE33" t="n">
        <v>398177.3021924325</v>
      </c>
      <c r="AF33" t="n">
        <v>5.837321798855306e-06</v>
      </c>
      <c r="AG33" t="n">
        <v>1.151666666666667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1.5919</v>
      </c>
      <c r="E2" t="n">
        <v>62.82</v>
      </c>
      <c r="F2" t="n">
        <v>37.87</v>
      </c>
      <c r="G2" t="n">
        <v>5.02</v>
      </c>
      <c r="H2" t="n">
        <v>0.07000000000000001</v>
      </c>
      <c r="I2" t="n">
        <v>453</v>
      </c>
      <c r="J2" t="n">
        <v>252.85</v>
      </c>
      <c r="K2" t="n">
        <v>59.19</v>
      </c>
      <c r="L2" t="n">
        <v>1</v>
      </c>
      <c r="M2" t="n">
        <v>451</v>
      </c>
      <c r="N2" t="n">
        <v>62.65</v>
      </c>
      <c r="O2" t="n">
        <v>31418.63</v>
      </c>
      <c r="P2" t="n">
        <v>624.13</v>
      </c>
      <c r="Q2" t="n">
        <v>1398.16</v>
      </c>
      <c r="R2" t="n">
        <v>520.75</v>
      </c>
      <c r="S2" t="n">
        <v>66.97</v>
      </c>
      <c r="T2" t="n">
        <v>222109.56</v>
      </c>
      <c r="U2" t="n">
        <v>0.13</v>
      </c>
      <c r="V2" t="n">
        <v>0.5600000000000001</v>
      </c>
      <c r="W2" t="n">
        <v>6.03</v>
      </c>
      <c r="X2" t="n">
        <v>13.68</v>
      </c>
      <c r="Y2" t="n">
        <v>1</v>
      </c>
      <c r="Z2" t="n">
        <v>10</v>
      </c>
      <c r="AA2" t="n">
        <v>1569.087793018472</v>
      </c>
      <c r="AB2" t="n">
        <v>2232.69961875591</v>
      </c>
      <c r="AC2" t="n">
        <v>2023.553059583151</v>
      </c>
      <c r="AD2" t="n">
        <v>1569087.793018472</v>
      </c>
      <c r="AE2" t="n">
        <v>2232699.61875591</v>
      </c>
      <c r="AF2" t="n">
        <v>1.941936324605787e-06</v>
      </c>
      <c r="AG2" t="n">
        <v>2.6175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1.9121</v>
      </c>
      <c r="E3" t="n">
        <v>52.3</v>
      </c>
      <c r="F3" t="n">
        <v>33.75</v>
      </c>
      <c r="G3" t="n">
        <v>6.29</v>
      </c>
      <c r="H3" t="n">
        <v>0.09</v>
      </c>
      <c r="I3" t="n">
        <v>322</v>
      </c>
      <c r="J3" t="n">
        <v>253.3</v>
      </c>
      <c r="K3" t="n">
        <v>59.19</v>
      </c>
      <c r="L3" t="n">
        <v>1.25</v>
      </c>
      <c r="M3" t="n">
        <v>320</v>
      </c>
      <c r="N3" t="n">
        <v>62.86</v>
      </c>
      <c r="O3" t="n">
        <v>31474.5</v>
      </c>
      <c r="P3" t="n">
        <v>555.29</v>
      </c>
      <c r="Q3" t="n">
        <v>1398.19</v>
      </c>
      <c r="R3" t="n">
        <v>384.85</v>
      </c>
      <c r="S3" t="n">
        <v>66.97</v>
      </c>
      <c r="T3" t="n">
        <v>154817.57</v>
      </c>
      <c r="U3" t="n">
        <v>0.17</v>
      </c>
      <c r="V3" t="n">
        <v>0.62</v>
      </c>
      <c r="W3" t="n">
        <v>5.83</v>
      </c>
      <c r="X3" t="n">
        <v>9.57</v>
      </c>
      <c r="Y3" t="n">
        <v>1</v>
      </c>
      <c r="Z3" t="n">
        <v>10</v>
      </c>
      <c r="AA3" t="n">
        <v>1165.663681446279</v>
      </c>
      <c r="AB3" t="n">
        <v>1658.655983905218</v>
      </c>
      <c r="AC3" t="n">
        <v>1503.282556610783</v>
      </c>
      <c r="AD3" t="n">
        <v>1165663.681446279</v>
      </c>
      <c r="AE3" t="n">
        <v>1658655.983905218</v>
      </c>
      <c r="AF3" t="n">
        <v>2.332543781819666e-06</v>
      </c>
      <c r="AG3" t="n">
        <v>2.179166666666667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2.1463</v>
      </c>
      <c r="E4" t="n">
        <v>46.59</v>
      </c>
      <c r="F4" t="n">
        <v>31.56</v>
      </c>
      <c r="G4" t="n">
        <v>7.58</v>
      </c>
      <c r="H4" t="n">
        <v>0.11</v>
      </c>
      <c r="I4" t="n">
        <v>250</v>
      </c>
      <c r="J4" t="n">
        <v>253.75</v>
      </c>
      <c r="K4" t="n">
        <v>59.19</v>
      </c>
      <c r="L4" t="n">
        <v>1.5</v>
      </c>
      <c r="M4" t="n">
        <v>248</v>
      </c>
      <c r="N4" t="n">
        <v>63.06</v>
      </c>
      <c r="O4" t="n">
        <v>31530.44</v>
      </c>
      <c r="P4" t="n">
        <v>518.45</v>
      </c>
      <c r="Q4" t="n">
        <v>1397.97</v>
      </c>
      <c r="R4" t="n">
        <v>312.7</v>
      </c>
      <c r="S4" t="n">
        <v>66.97</v>
      </c>
      <c r="T4" t="n">
        <v>119100.52</v>
      </c>
      <c r="U4" t="n">
        <v>0.21</v>
      </c>
      <c r="V4" t="n">
        <v>0.67</v>
      </c>
      <c r="W4" t="n">
        <v>5.73</v>
      </c>
      <c r="X4" t="n">
        <v>7.39</v>
      </c>
      <c r="Y4" t="n">
        <v>1</v>
      </c>
      <c r="Z4" t="n">
        <v>10</v>
      </c>
      <c r="AA4" t="n">
        <v>971.5244060928827</v>
      </c>
      <c r="AB4" t="n">
        <v>1382.409690998155</v>
      </c>
      <c r="AC4" t="n">
        <v>1252.913439997562</v>
      </c>
      <c r="AD4" t="n">
        <v>971524.4060928827</v>
      </c>
      <c r="AE4" t="n">
        <v>1382409.690998155</v>
      </c>
      <c r="AF4" t="n">
        <v>2.618241053773103e-06</v>
      </c>
      <c r="AG4" t="n">
        <v>1.94125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2.3264</v>
      </c>
      <c r="E5" t="n">
        <v>42.99</v>
      </c>
      <c r="F5" t="n">
        <v>30.16</v>
      </c>
      <c r="G5" t="n">
        <v>8.83</v>
      </c>
      <c r="H5" t="n">
        <v>0.12</v>
      </c>
      <c r="I5" t="n">
        <v>205</v>
      </c>
      <c r="J5" t="n">
        <v>254.21</v>
      </c>
      <c r="K5" t="n">
        <v>59.19</v>
      </c>
      <c r="L5" t="n">
        <v>1.75</v>
      </c>
      <c r="M5" t="n">
        <v>203</v>
      </c>
      <c r="N5" t="n">
        <v>63.26</v>
      </c>
      <c r="O5" t="n">
        <v>31586.46</v>
      </c>
      <c r="P5" t="n">
        <v>494.35</v>
      </c>
      <c r="Q5" t="n">
        <v>1397.69</v>
      </c>
      <c r="R5" t="n">
        <v>267.78</v>
      </c>
      <c r="S5" t="n">
        <v>66.97</v>
      </c>
      <c r="T5" t="n">
        <v>96867.13</v>
      </c>
      <c r="U5" t="n">
        <v>0.25</v>
      </c>
      <c r="V5" t="n">
        <v>0.7</v>
      </c>
      <c r="W5" t="n">
        <v>5.63</v>
      </c>
      <c r="X5" t="n">
        <v>5.99</v>
      </c>
      <c r="Y5" t="n">
        <v>1</v>
      </c>
      <c r="Z5" t="n">
        <v>10</v>
      </c>
      <c r="AA5" t="n">
        <v>856.2809993643416</v>
      </c>
      <c r="AB5" t="n">
        <v>1218.42657200902</v>
      </c>
      <c r="AC5" t="n">
        <v>1104.291323810097</v>
      </c>
      <c r="AD5" t="n">
        <v>856280.9993643416</v>
      </c>
      <c r="AE5" t="n">
        <v>1218426.57200902</v>
      </c>
      <c r="AF5" t="n">
        <v>2.83794249988247e-06</v>
      </c>
      <c r="AG5" t="n">
        <v>1.79125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2.4724</v>
      </c>
      <c r="E6" t="n">
        <v>40.45</v>
      </c>
      <c r="F6" t="n">
        <v>29.18</v>
      </c>
      <c r="G6" t="n">
        <v>10.12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477.48</v>
      </c>
      <c r="Q6" t="n">
        <v>1397.6</v>
      </c>
      <c r="R6" t="n">
        <v>236.47</v>
      </c>
      <c r="S6" t="n">
        <v>66.97</v>
      </c>
      <c r="T6" t="n">
        <v>81369.48</v>
      </c>
      <c r="U6" t="n">
        <v>0.28</v>
      </c>
      <c r="V6" t="n">
        <v>0.72</v>
      </c>
      <c r="W6" t="n">
        <v>5.57</v>
      </c>
      <c r="X6" t="n">
        <v>5.01</v>
      </c>
      <c r="Y6" t="n">
        <v>1</v>
      </c>
      <c r="Z6" t="n">
        <v>10</v>
      </c>
      <c r="AA6" t="n">
        <v>779.35708836692</v>
      </c>
      <c r="AB6" t="n">
        <v>1108.969352647978</v>
      </c>
      <c r="AC6" t="n">
        <v>1005.087432130785</v>
      </c>
      <c r="AD6" t="n">
        <v>779357.08836692</v>
      </c>
      <c r="AE6" t="n">
        <v>1108969.352647978</v>
      </c>
      <c r="AF6" t="n">
        <v>3.016045837650197e-06</v>
      </c>
      <c r="AG6" t="n">
        <v>1.685416666666667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2.5868</v>
      </c>
      <c r="E7" t="n">
        <v>38.66</v>
      </c>
      <c r="F7" t="n">
        <v>28.52</v>
      </c>
      <c r="G7" t="n">
        <v>11.41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465.56</v>
      </c>
      <c r="Q7" t="n">
        <v>1397.61</v>
      </c>
      <c r="R7" t="n">
        <v>214.4</v>
      </c>
      <c r="S7" t="n">
        <v>66.97</v>
      </c>
      <c r="T7" t="n">
        <v>70450</v>
      </c>
      <c r="U7" t="n">
        <v>0.31</v>
      </c>
      <c r="V7" t="n">
        <v>0.74</v>
      </c>
      <c r="W7" t="n">
        <v>5.54</v>
      </c>
      <c r="X7" t="n">
        <v>4.35</v>
      </c>
      <c r="Y7" t="n">
        <v>1</v>
      </c>
      <c r="Z7" t="n">
        <v>10</v>
      </c>
      <c r="AA7" t="n">
        <v>727.3554561093605</v>
      </c>
      <c r="AB7" t="n">
        <v>1034.974752070028</v>
      </c>
      <c r="AC7" t="n">
        <v>938.0242234777667</v>
      </c>
      <c r="AD7" t="n">
        <v>727355.4561093604</v>
      </c>
      <c r="AE7" t="n">
        <v>1034974.752070028</v>
      </c>
      <c r="AF7" t="n">
        <v>3.155600781764088e-06</v>
      </c>
      <c r="AG7" t="n">
        <v>1.610833333333333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2.6846</v>
      </c>
      <c r="E8" t="n">
        <v>37.25</v>
      </c>
      <c r="F8" t="n">
        <v>27.99</v>
      </c>
      <c r="G8" t="n">
        <v>12.72</v>
      </c>
      <c r="H8" t="n">
        <v>0.17</v>
      </c>
      <c r="I8" t="n">
        <v>132</v>
      </c>
      <c r="J8" t="n">
        <v>255.57</v>
      </c>
      <c r="K8" t="n">
        <v>59.19</v>
      </c>
      <c r="L8" t="n">
        <v>2.5</v>
      </c>
      <c r="M8" t="n">
        <v>130</v>
      </c>
      <c r="N8" t="n">
        <v>63.88</v>
      </c>
      <c r="O8" t="n">
        <v>31754.97</v>
      </c>
      <c r="P8" t="n">
        <v>456.14</v>
      </c>
      <c r="Q8" t="n">
        <v>1397.47</v>
      </c>
      <c r="R8" t="n">
        <v>196.82</v>
      </c>
      <c r="S8" t="n">
        <v>66.97</v>
      </c>
      <c r="T8" t="n">
        <v>61749.87</v>
      </c>
      <c r="U8" t="n">
        <v>0.34</v>
      </c>
      <c r="V8" t="n">
        <v>0.75</v>
      </c>
      <c r="W8" t="n">
        <v>5.52</v>
      </c>
      <c r="X8" t="n">
        <v>3.82</v>
      </c>
      <c r="Y8" t="n">
        <v>1</v>
      </c>
      <c r="Z8" t="n">
        <v>10</v>
      </c>
      <c r="AA8" t="n">
        <v>687.4439242348119</v>
      </c>
      <c r="AB8" t="n">
        <v>978.1834989631225</v>
      </c>
      <c r="AC8" t="n">
        <v>886.5528508772394</v>
      </c>
      <c r="AD8" t="n">
        <v>687443.9242348119</v>
      </c>
      <c r="AE8" t="n">
        <v>978183.4989631225</v>
      </c>
      <c r="AF8" t="n">
        <v>3.274905620350962e-06</v>
      </c>
      <c r="AG8" t="n">
        <v>1.552083333333333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2.7676</v>
      </c>
      <c r="E9" t="n">
        <v>36.13</v>
      </c>
      <c r="F9" t="n">
        <v>27.56</v>
      </c>
      <c r="G9" t="n">
        <v>14.01</v>
      </c>
      <c r="H9" t="n">
        <v>0.19</v>
      </c>
      <c r="I9" t="n">
        <v>118</v>
      </c>
      <c r="J9" t="n">
        <v>256.03</v>
      </c>
      <c r="K9" t="n">
        <v>59.19</v>
      </c>
      <c r="L9" t="n">
        <v>2.75</v>
      </c>
      <c r="M9" t="n">
        <v>116</v>
      </c>
      <c r="N9" t="n">
        <v>64.09</v>
      </c>
      <c r="O9" t="n">
        <v>31811.29</v>
      </c>
      <c r="P9" t="n">
        <v>447.98</v>
      </c>
      <c r="Q9" t="n">
        <v>1397.34</v>
      </c>
      <c r="R9" t="n">
        <v>183.14</v>
      </c>
      <c r="S9" t="n">
        <v>66.97</v>
      </c>
      <c r="T9" t="n">
        <v>54984.19</v>
      </c>
      <c r="U9" t="n">
        <v>0.37</v>
      </c>
      <c r="V9" t="n">
        <v>0.76</v>
      </c>
      <c r="W9" t="n">
        <v>5.48</v>
      </c>
      <c r="X9" t="n">
        <v>3.39</v>
      </c>
      <c r="Y9" t="n">
        <v>1</v>
      </c>
      <c r="Z9" t="n">
        <v>10</v>
      </c>
      <c r="AA9" t="n">
        <v>655.7727664670099</v>
      </c>
      <c r="AB9" t="n">
        <v>933.1177083882687</v>
      </c>
      <c r="AC9" t="n">
        <v>845.7085663912264</v>
      </c>
      <c r="AD9" t="n">
        <v>655772.7664670099</v>
      </c>
      <c r="AE9" t="n">
        <v>933117.7083882687</v>
      </c>
      <c r="AF9" t="n">
        <v>3.37615614798604e-06</v>
      </c>
      <c r="AG9" t="n">
        <v>1.505416666666667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2.8333</v>
      </c>
      <c r="E10" t="n">
        <v>35.29</v>
      </c>
      <c r="F10" t="n">
        <v>27.26</v>
      </c>
      <c r="G10" t="n">
        <v>15.29</v>
      </c>
      <c r="H10" t="n">
        <v>0.21</v>
      </c>
      <c r="I10" t="n">
        <v>107</v>
      </c>
      <c r="J10" t="n">
        <v>256.49</v>
      </c>
      <c r="K10" t="n">
        <v>59.19</v>
      </c>
      <c r="L10" t="n">
        <v>3</v>
      </c>
      <c r="M10" t="n">
        <v>105</v>
      </c>
      <c r="N10" t="n">
        <v>64.29000000000001</v>
      </c>
      <c r="O10" t="n">
        <v>31867.69</v>
      </c>
      <c r="P10" t="n">
        <v>442.34</v>
      </c>
      <c r="Q10" t="n">
        <v>1397.54</v>
      </c>
      <c r="R10" t="n">
        <v>173.28</v>
      </c>
      <c r="S10" t="n">
        <v>66.97</v>
      </c>
      <c r="T10" t="n">
        <v>50105.78</v>
      </c>
      <c r="U10" t="n">
        <v>0.39</v>
      </c>
      <c r="V10" t="n">
        <v>0.77</v>
      </c>
      <c r="W10" t="n">
        <v>5.47</v>
      </c>
      <c r="X10" t="n">
        <v>3.09</v>
      </c>
      <c r="Y10" t="n">
        <v>1</v>
      </c>
      <c r="Z10" t="n">
        <v>10</v>
      </c>
      <c r="AA10" t="n">
        <v>632.9742544793357</v>
      </c>
      <c r="AB10" t="n">
        <v>900.6770576805343</v>
      </c>
      <c r="AC10" t="n">
        <v>816.3067707161401</v>
      </c>
      <c r="AD10" t="n">
        <v>632974.2544793357</v>
      </c>
      <c r="AE10" t="n">
        <v>900677.0576805343</v>
      </c>
      <c r="AF10" t="n">
        <v>3.456302649981517e-06</v>
      </c>
      <c r="AG10" t="n">
        <v>1.470416666666667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2.8931</v>
      </c>
      <c r="E11" t="n">
        <v>34.56</v>
      </c>
      <c r="F11" t="n">
        <v>26.97</v>
      </c>
      <c r="G11" t="n">
        <v>16.51</v>
      </c>
      <c r="H11" t="n">
        <v>0.23</v>
      </c>
      <c r="I11" t="n">
        <v>98</v>
      </c>
      <c r="J11" t="n">
        <v>256.95</v>
      </c>
      <c r="K11" t="n">
        <v>59.19</v>
      </c>
      <c r="L11" t="n">
        <v>3.25</v>
      </c>
      <c r="M11" t="n">
        <v>96</v>
      </c>
      <c r="N11" t="n">
        <v>64.5</v>
      </c>
      <c r="O11" t="n">
        <v>31924.29</v>
      </c>
      <c r="P11" t="n">
        <v>436.73</v>
      </c>
      <c r="Q11" t="n">
        <v>1397.42</v>
      </c>
      <c r="R11" t="n">
        <v>163.65</v>
      </c>
      <c r="S11" t="n">
        <v>66.97</v>
      </c>
      <c r="T11" t="n">
        <v>45335.56</v>
      </c>
      <c r="U11" t="n">
        <v>0.41</v>
      </c>
      <c r="V11" t="n">
        <v>0.78</v>
      </c>
      <c r="W11" t="n">
        <v>5.46</v>
      </c>
      <c r="X11" t="n">
        <v>2.8</v>
      </c>
      <c r="Y11" t="n">
        <v>1</v>
      </c>
      <c r="Z11" t="n">
        <v>10</v>
      </c>
      <c r="AA11" t="n">
        <v>612.6601679780338</v>
      </c>
      <c r="AB11" t="n">
        <v>871.7715666120062</v>
      </c>
      <c r="AC11" t="n">
        <v>790.1089810989835</v>
      </c>
      <c r="AD11" t="n">
        <v>612660.1679780338</v>
      </c>
      <c r="AE11" t="n">
        <v>871771.5666120062</v>
      </c>
      <c r="AF11" t="n">
        <v>3.529251825313778e-06</v>
      </c>
      <c r="AG11" t="n">
        <v>1.44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2.9447</v>
      </c>
      <c r="E12" t="n">
        <v>33.96</v>
      </c>
      <c r="F12" t="n">
        <v>26.75</v>
      </c>
      <c r="G12" t="n">
        <v>17.84</v>
      </c>
      <c r="H12" t="n">
        <v>0.24</v>
      </c>
      <c r="I12" t="n">
        <v>90</v>
      </c>
      <c r="J12" t="n">
        <v>257.41</v>
      </c>
      <c r="K12" t="n">
        <v>59.19</v>
      </c>
      <c r="L12" t="n">
        <v>3.5</v>
      </c>
      <c r="M12" t="n">
        <v>88</v>
      </c>
      <c r="N12" t="n">
        <v>64.70999999999999</v>
      </c>
      <c r="O12" t="n">
        <v>31980.84</v>
      </c>
      <c r="P12" t="n">
        <v>432.4</v>
      </c>
      <c r="Q12" t="n">
        <v>1397.25</v>
      </c>
      <c r="R12" t="n">
        <v>156.67</v>
      </c>
      <c r="S12" t="n">
        <v>66.97</v>
      </c>
      <c r="T12" t="n">
        <v>41885.93</v>
      </c>
      <c r="U12" t="n">
        <v>0.43</v>
      </c>
      <c r="V12" t="n">
        <v>0.79</v>
      </c>
      <c r="W12" t="n">
        <v>5.45</v>
      </c>
      <c r="X12" t="n">
        <v>2.59</v>
      </c>
      <c r="Y12" t="n">
        <v>1</v>
      </c>
      <c r="Z12" t="n">
        <v>10</v>
      </c>
      <c r="AA12" t="n">
        <v>596.4734554016328</v>
      </c>
      <c r="AB12" t="n">
        <v>848.7390332132734</v>
      </c>
      <c r="AC12" t="n">
        <v>769.234003991706</v>
      </c>
      <c r="AD12" t="n">
        <v>596473.4554016328</v>
      </c>
      <c r="AE12" t="n">
        <v>848739.0332132734</v>
      </c>
      <c r="AF12" t="n">
        <v>3.592197936470044e-06</v>
      </c>
      <c r="AG12" t="n">
        <v>1.415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2.9934</v>
      </c>
      <c r="E13" t="n">
        <v>33.41</v>
      </c>
      <c r="F13" t="n">
        <v>26.54</v>
      </c>
      <c r="G13" t="n">
        <v>19.19</v>
      </c>
      <c r="H13" t="n">
        <v>0.26</v>
      </c>
      <c r="I13" t="n">
        <v>83</v>
      </c>
      <c r="J13" t="n">
        <v>257.86</v>
      </c>
      <c r="K13" t="n">
        <v>59.19</v>
      </c>
      <c r="L13" t="n">
        <v>3.75</v>
      </c>
      <c r="M13" t="n">
        <v>81</v>
      </c>
      <c r="N13" t="n">
        <v>64.92</v>
      </c>
      <c r="O13" t="n">
        <v>32037.48</v>
      </c>
      <c r="P13" t="n">
        <v>428.01</v>
      </c>
      <c r="Q13" t="n">
        <v>1397.32</v>
      </c>
      <c r="R13" t="n">
        <v>149.97</v>
      </c>
      <c r="S13" t="n">
        <v>66.97</v>
      </c>
      <c r="T13" t="n">
        <v>38569.44</v>
      </c>
      <c r="U13" t="n">
        <v>0.45</v>
      </c>
      <c r="V13" t="n">
        <v>0.79</v>
      </c>
      <c r="W13" t="n">
        <v>5.43</v>
      </c>
      <c r="X13" t="n">
        <v>2.38</v>
      </c>
      <c r="Y13" t="n">
        <v>1</v>
      </c>
      <c r="Z13" t="n">
        <v>10</v>
      </c>
      <c r="AA13" t="n">
        <v>581.4201254839101</v>
      </c>
      <c r="AB13" t="n">
        <v>827.319222213628</v>
      </c>
      <c r="AC13" t="n">
        <v>749.8206786523227</v>
      </c>
      <c r="AD13" t="n">
        <v>581420.1254839101</v>
      </c>
      <c r="AE13" t="n">
        <v>827319.222213628</v>
      </c>
      <c r="AF13" t="n">
        <v>3.651606378588456e-06</v>
      </c>
      <c r="AG13" t="n">
        <v>1.392083333333333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3.0287</v>
      </c>
      <c r="E14" t="n">
        <v>33.02</v>
      </c>
      <c r="F14" t="n">
        <v>26.4</v>
      </c>
      <c r="G14" t="n">
        <v>20.31</v>
      </c>
      <c r="H14" t="n">
        <v>0.28</v>
      </c>
      <c r="I14" t="n">
        <v>78</v>
      </c>
      <c r="J14" t="n">
        <v>258.32</v>
      </c>
      <c r="K14" t="n">
        <v>59.19</v>
      </c>
      <c r="L14" t="n">
        <v>4</v>
      </c>
      <c r="M14" t="n">
        <v>76</v>
      </c>
      <c r="N14" t="n">
        <v>65.13</v>
      </c>
      <c r="O14" t="n">
        <v>32094.19</v>
      </c>
      <c r="P14" t="n">
        <v>424.68</v>
      </c>
      <c r="Q14" t="n">
        <v>1397.34</v>
      </c>
      <c r="R14" t="n">
        <v>145.34</v>
      </c>
      <c r="S14" t="n">
        <v>66.97</v>
      </c>
      <c r="T14" t="n">
        <v>36281.18</v>
      </c>
      <c r="U14" t="n">
        <v>0.46</v>
      </c>
      <c r="V14" t="n">
        <v>0.8</v>
      </c>
      <c r="W14" t="n">
        <v>5.42</v>
      </c>
      <c r="X14" t="n">
        <v>2.23</v>
      </c>
      <c r="Y14" t="n">
        <v>1</v>
      </c>
      <c r="Z14" t="n">
        <v>10</v>
      </c>
      <c r="AA14" t="n">
        <v>570.7635251666126</v>
      </c>
      <c r="AB14" t="n">
        <v>812.1556427303583</v>
      </c>
      <c r="AC14" t="n">
        <v>736.0775367626402</v>
      </c>
      <c r="AD14" t="n">
        <v>570763.5251666126</v>
      </c>
      <c r="AE14" t="n">
        <v>812155.6427303583</v>
      </c>
      <c r="AF14" t="n">
        <v>3.694668349980243e-06</v>
      </c>
      <c r="AG14" t="n">
        <v>1.375833333333333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3.0743</v>
      </c>
      <c r="E15" t="n">
        <v>32.53</v>
      </c>
      <c r="F15" t="n">
        <v>26.2</v>
      </c>
      <c r="G15" t="n">
        <v>21.84</v>
      </c>
      <c r="H15" t="n">
        <v>0.29</v>
      </c>
      <c r="I15" t="n">
        <v>72</v>
      </c>
      <c r="J15" t="n">
        <v>258.78</v>
      </c>
      <c r="K15" t="n">
        <v>59.19</v>
      </c>
      <c r="L15" t="n">
        <v>4.25</v>
      </c>
      <c r="M15" t="n">
        <v>70</v>
      </c>
      <c r="N15" t="n">
        <v>65.34</v>
      </c>
      <c r="O15" t="n">
        <v>32150.98</v>
      </c>
      <c r="P15" t="n">
        <v>420.69</v>
      </c>
      <c r="Q15" t="n">
        <v>1397.45</v>
      </c>
      <c r="R15" t="n">
        <v>138.86</v>
      </c>
      <c r="S15" t="n">
        <v>66.97</v>
      </c>
      <c r="T15" t="n">
        <v>33072.98</v>
      </c>
      <c r="U15" t="n">
        <v>0.48</v>
      </c>
      <c r="V15" t="n">
        <v>0.8</v>
      </c>
      <c r="W15" t="n">
        <v>5.41</v>
      </c>
      <c r="X15" t="n">
        <v>2.04</v>
      </c>
      <c r="Y15" t="n">
        <v>1</v>
      </c>
      <c r="Z15" t="n">
        <v>10</v>
      </c>
      <c r="AA15" t="n">
        <v>557.5016291300767</v>
      </c>
      <c r="AB15" t="n">
        <v>793.2849139180504</v>
      </c>
      <c r="AC15" t="n">
        <v>718.9745101378639</v>
      </c>
      <c r="AD15" t="n">
        <v>557501.6291300767</v>
      </c>
      <c r="AE15" t="n">
        <v>793284.9139180504</v>
      </c>
      <c r="AF15" t="n">
        <v>3.75029514588578e-06</v>
      </c>
      <c r="AG15" t="n">
        <v>1.355416666666667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3.1031</v>
      </c>
      <c r="E16" t="n">
        <v>32.23</v>
      </c>
      <c r="F16" t="n">
        <v>26.1</v>
      </c>
      <c r="G16" t="n">
        <v>23.03</v>
      </c>
      <c r="H16" t="n">
        <v>0.31</v>
      </c>
      <c r="I16" t="n">
        <v>68</v>
      </c>
      <c r="J16" t="n">
        <v>259.25</v>
      </c>
      <c r="K16" t="n">
        <v>59.19</v>
      </c>
      <c r="L16" t="n">
        <v>4.5</v>
      </c>
      <c r="M16" t="n">
        <v>66</v>
      </c>
      <c r="N16" t="n">
        <v>65.55</v>
      </c>
      <c r="O16" t="n">
        <v>32207.85</v>
      </c>
      <c r="P16" t="n">
        <v>418.04</v>
      </c>
      <c r="Q16" t="n">
        <v>1397.27</v>
      </c>
      <c r="R16" t="n">
        <v>135.33</v>
      </c>
      <c r="S16" t="n">
        <v>66.97</v>
      </c>
      <c r="T16" t="n">
        <v>31326.31</v>
      </c>
      <c r="U16" t="n">
        <v>0.49</v>
      </c>
      <c r="V16" t="n">
        <v>0.8100000000000001</v>
      </c>
      <c r="W16" t="n">
        <v>5.41</v>
      </c>
      <c r="X16" t="n">
        <v>1.93</v>
      </c>
      <c r="Y16" t="n">
        <v>1</v>
      </c>
      <c r="Z16" t="n">
        <v>10</v>
      </c>
      <c r="AA16" t="n">
        <v>549.3912829944867</v>
      </c>
      <c r="AB16" t="n">
        <v>781.7444718819321</v>
      </c>
      <c r="AC16" t="n">
        <v>708.5151108550616</v>
      </c>
      <c r="AD16" t="n">
        <v>549391.2829944867</v>
      </c>
      <c r="AE16" t="n">
        <v>781744.4718819321</v>
      </c>
      <c r="AF16" t="n">
        <v>3.785427859089276e-06</v>
      </c>
      <c r="AG16" t="n">
        <v>1.342916666666667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3.1311</v>
      </c>
      <c r="E17" t="n">
        <v>31.94</v>
      </c>
      <c r="F17" t="n">
        <v>26</v>
      </c>
      <c r="G17" t="n">
        <v>24.38</v>
      </c>
      <c r="H17" t="n">
        <v>0.33</v>
      </c>
      <c r="I17" t="n">
        <v>64</v>
      </c>
      <c r="J17" t="n">
        <v>259.71</v>
      </c>
      <c r="K17" t="n">
        <v>59.19</v>
      </c>
      <c r="L17" t="n">
        <v>4.75</v>
      </c>
      <c r="M17" t="n">
        <v>62</v>
      </c>
      <c r="N17" t="n">
        <v>65.76000000000001</v>
      </c>
      <c r="O17" t="n">
        <v>32264.79</v>
      </c>
      <c r="P17" t="n">
        <v>415.69</v>
      </c>
      <c r="Q17" t="n">
        <v>1397.35</v>
      </c>
      <c r="R17" t="n">
        <v>132.29</v>
      </c>
      <c r="S17" t="n">
        <v>66.97</v>
      </c>
      <c r="T17" t="n">
        <v>29828.21</v>
      </c>
      <c r="U17" t="n">
        <v>0.51</v>
      </c>
      <c r="V17" t="n">
        <v>0.8100000000000001</v>
      </c>
      <c r="W17" t="n">
        <v>5.4</v>
      </c>
      <c r="X17" t="n">
        <v>1.84</v>
      </c>
      <c r="Y17" t="n">
        <v>1</v>
      </c>
      <c r="Z17" t="n">
        <v>10</v>
      </c>
      <c r="AA17" t="n">
        <v>541.8224368556207</v>
      </c>
      <c r="AB17" t="n">
        <v>770.9745455821682</v>
      </c>
      <c r="AC17" t="n">
        <v>698.7540497914529</v>
      </c>
      <c r="AD17" t="n">
        <v>541822.4368556207</v>
      </c>
      <c r="AE17" t="n">
        <v>770974.5455821682</v>
      </c>
      <c r="AF17" t="n">
        <v>3.819584663592675e-06</v>
      </c>
      <c r="AG17" t="n">
        <v>1.330833333333333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3.1559</v>
      </c>
      <c r="E18" t="n">
        <v>31.69</v>
      </c>
      <c r="F18" t="n">
        <v>25.9</v>
      </c>
      <c r="G18" t="n">
        <v>25.48</v>
      </c>
      <c r="H18" t="n">
        <v>0.34</v>
      </c>
      <c r="I18" t="n">
        <v>61</v>
      </c>
      <c r="J18" t="n">
        <v>260.17</v>
      </c>
      <c r="K18" t="n">
        <v>59.19</v>
      </c>
      <c r="L18" t="n">
        <v>5</v>
      </c>
      <c r="M18" t="n">
        <v>59</v>
      </c>
      <c r="N18" t="n">
        <v>65.98</v>
      </c>
      <c r="O18" t="n">
        <v>32321.82</v>
      </c>
      <c r="P18" t="n">
        <v>413.31</v>
      </c>
      <c r="Q18" t="n">
        <v>1397.37</v>
      </c>
      <c r="R18" t="n">
        <v>128.87</v>
      </c>
      <c r="S18" t="n">
        <v>66.97</v>
      </c>
      <c r="T18" t="n">
        <v>28129.45</v>
      </c>
      <c r="U18" t="n">
        <v>0.52</v>
      </c>
      <c r="V18" t="n">
        <v>0.8100000000000001</v>
      </c>
      <c r="W18" t="n">
        <v>5.4</v>
      </c>
      <c r="X18" t="n">
        <v>1.73</v>
      </c>
      <c r="Y18" t="n">
        <v>1</v>
      </c>
      <c r="Z18" t="n">
        <v>10</v>
      </c>
      <c r="AA18" t="n">
        <v>534.9041020844846</v>
      </c>
      <c r="AB18" t="n">
        <v>761.1302503969849</v>
      </c>
      <c r="AC18" t="n">
        <v>689.8319120018128</v>
      </c>
      <c r="AD18" t="n">
        <v>534904.1020844846</v>
      </c>
      <c r="AE18" t="n">
        <v>761130.250396985</v>
      </c>
      <c r="AF18" t="n">
        <v>3.849837833295687e-06</v>
      </c>
      <c r="AG18" t="n">
        <v>1.320416666666667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3.1876</v>
      </c>
      <c r="E19" t="n">
        <v>31.37</v>
      </c>
      <c r="F19" t="n">
        <v>25.78</v>
      </c>
      <c r="G19" t="n">
        <v>27.14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410.01</v>
      </c>
      <c r="Q19" t="n">
        <v>1397.18</v>
      </c>
      <c r="R19" t="n">
        <v>125.05</v>
      </c>
      <c r="S19" t="n">
        <v>66.97</v>
      </c>
      <c r="T19" t="n">
        <v>26240.69</v>
      </c>
      <c r="U19" t="n">
        <v>0.54</v>
      </c>
      <c r="V19" t="n">
        <v>0.82</v>
      </c>
      <c r="W19" t="n">
        <v>5.39</v>
      </c>
      <c r="X19" t="n">
        <v>1.61</v>
      </c>
      <c r="Y19" t="n">
        <v>1</v>
      </c>
      <c r="Z19" t="n">
        <v>10</v>
      </c>
      <c r="AA19" t="n">
        <v>526.0498388614257</v>
      </c>
      <c r="AB19" t="n">
        <v>748.5312675928052</v>
      </c>
      <c r="AC19" t="n">
        <v>678.4131300094374</v>
      </c>
      <c r="AD19" t="n">
        <v>526049.8388614256</v>
      </c>
      <c r="AE19" t="n">
        <v>748531.2675928052</v>
      </c>
      <c r="AF19" t="n">
        <v>3.888508215537037e-06</v>
      </c>
      <c r="AG19" t="n">
        <v>1.307083333333333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3.2049</v>
      </c>
      <c r="E20" t="n">
        <v>31.2</v>
      </c>
      <c r="F20" t="n">
        <v>25.71</v>
      </c>
      <c r="G20" t="n">
        <v>28.05</v>
      </c>
      <c r="H20" t="n">
        <v>0.37</v>
      </c>
      <c r="I20" t="n">
        <v>55</v>
      </c>
      <c r="J20" t="n">
        <v>261.1</v>
      </c>
      <c r="K20" t="n">
        <v>59.19</v>
      </c>
      <c r="L20" t="n">
        <v>5.5</v>
      </c>
      <c r="M20" t="n">
        <v>53</v>
      </c>
      <c r="N20" t="n">
        <v>66.40000000000001</v>
      </c>
      <c r="O20" t="n">
        <v>32436.11</v>
      </c>
      <c r="P20" t="n">
        <v>408.39</v>
      </c>
      <c r="Q20" t="n">
        <v>1397.33</v>
      </c>
      <c r="R20" t="n">
        <v>122.94</v>
      </c>
      <c r="S20" t="n">
        <v>66.97</v>
      </c>
      <c r="T20" t="n">
        <v>25197.84</v>
      </c>
      <c r="U20" t="n">
        <v>0.54</v>
      </c>
      <c r="V20" t="n">
        <v>0.82</v>
      </c>
      <c r="W20" t="n">
        <v>5.38</v>
      </c>
      <c r="X20" t="n">
        <v>1.54</v>
      </c>
      <c r="Y20" t="n">
        <v>1</v>
      </c>
      <c r="Z20" t="n">
        <v>10</v>
      </c>
      <c r="AA20" t="n">
        <v>521.4140613264848</v>
      </c>
      <c r="AB20" t="n">
        <v>741.934887975965</v>
      </c>
      <c r="AC20" t="n">
        <v>672.4346615922364</v>
      </c>
      <c r="AD20" t="n">
        <v>521414.0613264848</v>
      </c>
      <c r="AE20" t="n">
        <v>741934.887975965</v>
      </c>
      <c r="AF20" t="n">
        <v>3.909612241176636e-06</v>
      </c>
      <c r="AG20" t="n">
        <v>1.3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3.2264</v>
      </c>
      <c r="E21" t="n">
        <v>30.99</v>
      </c>
      <c r="F21" t="n">
        <v>25.65</v>
      </c>
      <c r="G21" t="n">
        <v>29.59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406.58</v>
      </c>
      <c r="Q21" t="n">
        <v>1397.37</v>
      </c>
      <c r="R21" t="n">
        <v>120.76</v>
      </c>
      <c r="S21" t="n">
        <v>66.97</v>
      </c>
      <c r="T21" t="n">
        <v>24123.25</v>
      </c>
      <c r="U21" t="n">
        <v>0.55</v>
      </c>
      <c r="V21" t="n">
        <v>0.82</v>
      </c>
      <c r="W21" t="n">
        <v>5.38</v>
      </c>
      <c r="X21" t="n">
        <v>1.48</v>
      </c>
      <c r="Y21" t="n">
        <v>1</v>
      </c>
      <c r="Z21" t="n">
        <v>10</v>
      </c>
      <c r="AA21" t="n">
        <v>516.0632944349724</v>
      </c>
      <c r="AB21" t="n">
        <v>734.3211296815681</v>
      </c>
      <c r="AC21" t="n">
        <v>665.5341167262243</v>
      </c>
      <c r="AD21" t="n">
        <v>516063.2944349724</v>
      </c>
      <c r="AE21" t="n">
        <v>734321.1296815681</v>
      </c>
      <c r="AF21" t="n">
        <v>3.935839787491747e-06</v>
      </c>
      <c r="AG21" t="n">
        <v>1.29125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3.243</v>
      </c>
      <c r="E22" t="n">
        <v>30.84</v>
      </c>
      <c r="F22" t="n">
        <v>25.59</v>
      </c>
      <c r="G22" t="n">
        <v>30.7</v>
      </c>
      <c r="H22" t="n">
        <v>0.41</v>
      </c>
      <c r="I22" t="n">
        <v>50</v>
      </c>
      <c r="J22" t="n">
        <v>262.03</v>
      </c>
      <c r="K22" t="n">
        <v>59.19</v>
      </c>
      <c r="L22" t="n">
        <v>6</v>
      </c>
      <c r="M22" t="n">
        <v>48</v>
      </c>
      <c r="N22" t="n">
        <v>66.83</v>
      </c>
      <c r="O22" t="n">
        <v>32550.72</v>
      </c>
      <c r="P22" t="n">
        <v>404.81</v>
      </c>
      <c r="Q22" t="n">
        <v>1397.44</v>
      </c>
      <c r="R22" t="n">
        <v>118.58</v>
      </c>
      <c r="S22" t="n">
        <v>66.97</v>
      </c>
      <c r="T22" t="n">
        <v>23043.59</v>
      </c>
      <c r="U22" t="n">
        <v>0.5600000000000001</v>
      </c>
      <c r="V22" t="n">
        <v>0.82</v>
      </c>
      <c r="W22" t="n">
        <v>5.38</v>
      </c>
      <c r="X22" t="n">
        <v>1.42</v>
      </c>
      <c r="Y22" t="n">
        <v>1</v>
      </c>
      <c r="Z22" t="n">
        <v>10</v>
      </c>
      <c r="AA22" t="n">
        <v>511.5907449581101</v>
      </c>
      <c r="AB22" t="n">
        <v>727.9570119079873</v>
      </c>
      <c r="AC22" t="n">
        <v>659.7661531882303</v>
      </c>
      <c r="AD22" t="n">
        <v>511590.7449581101</v>
      </c>
      <c r="AE22" t="n">
        <v>727957.0119079873</v>
      </c>
      <c r="AF22" t="n">
        <v>3.956089893018762e-06</v>
      </c>
      <c r="AG22" t="n">
        <v>1.285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3.259</v>
      </c>
      <c r="E23" t="n">
        <v>30.68</v>
      </c>
      <c r="F23" t="n">
        <v>25.53</v>
      </c>
      <c r="G23" t="n">
        <v>31.92</v>
      </c>
      <c r="H23" t="n">
        <v>0.42</v>
      </c>
      <c r="I23" t="n">
        <v>48</v>
      </c>
      <c r="J23" t="n">
        <v>262.49</v>
      </c>
      <c r="K23" t="n">
        <v>59.19</v>
      </c>
      <c r="L23" t="n">
        <v>6.25</v>
      </c>
      <c r="M23" t="n">
        <v>46</v>
      </c>
      <c r="N23" t="n">
        <v>67.05</v>
      </c>
      <c r="O23" t="n">
        <v>32608.15</v>
      </c>
      <c r="P23" t="n">
        <v>402.79</v>
      </c>
      <c r="Q23" t="n">
        <v>1397.3</v>
      </c>
      <c r="R23" t="n">
        <v>117.01</v>
      </c>
      <c r="S23" t="n">
        <v>66.97</v>
      </c>
      <c r="T23" t="n">
        <v>22268.46</v>
      </c>
      <c r="U23" t="n">
        <v>0.57</v>
      </c>
      <c r="V23" t="n">
        <v>0.82</v>
      </c>
      <c r="W23" t="n">
        <v>5.37</v>
      </c>
      <c r="X23" t="n">
        <v>1.37</v>
      </c>
      <c r="Y23" t="n">
        <v>1</v>
      </c>
      <c r="Z23" t="n">
        <v>10</v>
      </c>
      <c r="AA23" t="n">
        <v>507.0445653394315</v>
      </c>
      <c r="AB23" t="n">
        <v>721.4881237128321</v>
      </c>
      <c r="AC23" t="n">
        <v>653.9032335238726</v>
      </c>
      <c r="AD23" t="n">
        <v>507044.5653394315</v>
      </c>
      <c r="AE23" t="n">
        <v>721488.1237128321</v>
      </c>
      <c r="AF23" t="n">
        <v>3.975608067020705e-06</v>
      </c>
      <c r="AG23" t="n">
        <v>1.278333333333333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3.2776</v>
      </c>
      <c r="E24" t="n">
        <v>30.51</v>
      </c>
      <c r="F24" t="n">
        <v>25.46</v>
      </c>
      <c r="G24" t="n">
        <v>33.2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400.76</v>
      </c>
      <c r="Q24" t="n">
        <v>1397.2</v>
      </c>
      <c r="R24" t="n">
        <v>114.46</v>
      </c>
      <c r="S24" t="n">
        <v>66.97</v>
      </c>
      <c r="T24" t="n">
        <v>21001.84</v>
      </c>
      <c r="U24" t="n">
        <v>0.59</v>
      </c>
      <c r="V24" t="n">
        <v>0.83</v>
      </c>
      <c r="W24" t="n">
        <v>5.37</v>
      </c>
      <c r="X24" t="n">
        <v>1.29</v>
      </c>
      <c r="Y24" t="n">
        <v>1</v>
      </c>
      <c r="Z24" t="n">
        <v>10</v>
      </c>
      <c r="AA24" t="n">
        <v>502.0792587310409</v>
      </c>
      <c r="AB24" t="n">
        <v>714.4228478111991</v>
      </c>
      <c r="AC24" t="n">
        <v>647.4997923500371</v>
      </c>
      <c r="AD24" t="n">
        <v>502079.2587310409</v>
      </c>
      <c r="AE24" t="n">
        <v>714422.847811199</v>
      </c>
      <c r="AF24" t="n">
        <v>3.998297944297964e-06</v>
      </c>
      <c r="AG24" t="n">
        <v>1.27125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3.2943</v>
      </c>
      <c r="E25" t="n">
        <v>30.36</v>
      </c>
      <c r="F25" t="n">
        <v>25.4</v>
      </c>
      <c r="G25" t="n">
        <v>34.64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399.17</v>
      </c>
      <c r="Q25" t="n">
        <v>1397.24</v>
      </c>
      <c r="R25" t="n">
        <v>112.86</v>
      </c>
      <c r="S25" t="n">
        <v>66.97</v>
      </c>
      <c r="T25" t="n">
        <v>20214.2</v>
      </c>
      <c r="U25" t="n">
        <v>0.59</v>
      </c>
      <c r="V25" t="n">
        <v>0.83</v>
      </c>
      <c r="W25" t="n">
        <v>5.36</v>
      </c>
      <c r="X25" t="n">
        <v>1.23</v>
      </c>
      <c r="Y25" t="n">
        <v>1</v>
      </c>
      <c r="Z25" t="n">
        <v>10</v>
      </c>
      <c r="AA25" t="n">
        <v>497.8759147687545</v>
      </c>
      <c r="AB25" t="n">
        <v>708.4417902159174</v>
      </c>
      <c r="AC25" t="n">
        <v>642.0790060988085</v>
      </c>
      <c r="AD25" t="n">
        <v>497875.9147687544</v>
      </c>
      <c r="AE25" t="n">
        <v>708441.7902159174</v>
      </c>
      <c r="AF25" t="n">
        <v>4.018670038412491e-06</v>
      </c>
      <c r="AG25" t="n">
        <v>1.265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3.3092</v>
      </c>
      <c r="E26" t="n">
        <v>30.22</v>
      </c>
      <c r="F26" t="n">
        <v>25.36</v>
      </c>
      <c r="G26" t="n">
        <v>36.23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397.61</v>
      </c>
      <c r="Q26" t="n">
        <v>1397.22</v>
      </c>
      <c r="R26" t="n">
        <v>111.16</v>
      </c>
      <c r="S26" t="n">
        <v>66.97</v>
      </c>
      <c r="T26" t="n">
        <v>19372.23</v>
      </c>
      <c r="U26" t="n">
        <v>0.6</v>
      </c>
      <c r="V26" t="n">
        <v>0.83</v>
      </c>
      <c r="W26" t="n">
        <v>5.37</v>
      </c>
      <c r="X26" t="n">
        <v>1.19</v>
      </c>
      <c r="Y26" t="n">
        <v>1</v>
      </c>
      <c r="Z26" t="n">
        <v>10</v>
      </c>
      <c r="AA26" t="n">
        <v>494.1288733769198</v>
      </c>
      <c r="AB26" t="n">
        <v>703.1100185175869</v>
      </c>
      <c r="AC26" t="n">
        <v>637.2466843469164</v>
      </c>
      <c r="AD26" t="n">
        <v>494128.8733769198</v>
      </c>
      <c r="AE26" t="n">
        <v>703110.0185175869</v>
      </c>
      <c r="AF26" t="n">
        <v>4.036846337951801e-06</v>
      </c>
      <c r="AG26" t="n">
        <v>1.259166666666667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3.3167</v>
      </c>
      <c r="E27" t="n">
        <v>30.15</v>
      </c>
      <c r="F27" t="n">
        <v>25.34</v>
      </c>
      <c r="G27" t="n">
        <v>37.08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396.11</v>
      </c>
      <c r="Q27" t="n">
        <v>1397.33</v>
      </c>
      <c r="R27" t="n">
        <v>110.61</v>
      </c>
      <c r="S27" t="n">
        <v>66.97</v>
      </c>
      <c r="T27" t="n">
        <v>19100.81</v>
      </c>
      <c r="U27" t="n">
        <v>0.61</v>
      </c>
      <c r="V27" t="n">
        <v>0.83</v>
      </c>
      <c r="W27" t="n">
        <v>5.37</v>
      </c>
      <c r="X27" t="n">
        <v>1.17</v>
      </c>
      <c r="Y27" t="n">
        <v>1</v>
      </c>
      <c r="Z27" t="n">
        <v>10</v>
      </c>
      <c r="AA27" t="n">
        <v>491.6807256504304</v>
      </c>
      <c r="AB27" t="n">
        <v>699.6264795340376</v>
      </c>
      <c r="AC27" t="n">
        <v>634.0894634162001</v>
      </c>
      <c r="AD27" t="n">
        <v>491680.7256504304</v>
      </c>
      <c r="AE27" t="n">
        <v>699626.4795340375</v>
      </c>
      <c r="AF27" t="n">
        <v>4.045995482015211e-06</v>
      </c>
      <c r="AG27" t="n">
        <v>1.25625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3.3349</v>
      </c>
      <c r="E28" t="n">
        <v>29.99</v>
      </c>
      <c r="F28" t="n">
        <v>25.27</v>
      </c>
      <c r="G28" t="n">
        <v>38.88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393.93</v>
      </c>
      <c r="Q28" t="n">
        <v>1397.23</v>
      </c>
      <c r="R28" t="n">
        <v>108.53</v>
      </c>
      <c r="S28" t="n">
        <v>66.97</v>
      </c>
      <c r="T28" t="n">
        <v>18072.27</v>
      </c>
      <c r="U28" t="n">
        <v>0.62</v>
      </c>
      <c r="V28" t="n">
        <v>0.83</v>
      </c>
      <c r="W28" t="n">
        <v>5.36</v>
      </c>
      <c r="X28" t="n">
        <v>1.11</v>
      </c>
      <c r="Y28" t="n">
        <v>1</v>
      </c>
      <c r="Z28" t="n">
        <v>10</v>
      </c>
      <c r="AA28" t="n">
        <v>486.8253183558464</v>
      </c>
      <c r="AB28" t="n">
        <v>692.7175824896804</v>
      </c>
      <c r="AC28" t="n">
        <v>627.8277524206815</v>
      </c>
      <c r="AD28" t="n">
        <v>486825.3183558464</v>
      </c>
      <c r="AE28" t="n">
        <v>692717.5824896804</v>
      </c>
      <c r="AF28" t="n">
        <v>4.068197404942421e-06</v>
      </c>
      <c r="AG28" t="n">
        <v>1.249583333333333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3.3434</v>
      </c>
      <c r="E29" t="n">
        <v>29.91</v>
      </c>
      <c r="F29" t="n">
        <v>25.25</v>
      </c>
      <c r="G29" t="n">
        <v>39.86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392.34</v>
      </c>
      <c r="Q29" t="n">
        <v>1397.41</v>
      </c>
      <c r="R29" t="n">
        <v>107.46</v>
      </c>
      <c r="S29" t="n">
        <v>66.97</v>
      </c>
      <c r="T29" t="n">
        <v>17541.42</v>
      </c>
      <c r="U29" t="n">
        <v>0.62</v>
      </c>
      <c r="V29" t="n">
        <v>0.83</v>
      </c>
      <c r="W29" t="n">
        <v>5.37</v>
      </c>
      <c r="X29" t="n">
        <v>1.08</v>
      </c>
      <c r="Y29" t="n">
        <v>1</v>
      </c>
      <c r="Z29" t="n">
        <v>10</v>
      </c>
      <c r="AA29" t="n">
        <v>484.1950741792731</v>
      </c>
      <c r="AB29" t="n">
        <v>688.9749332915923</v>
      </c>
      <c r="AC29" t="n">
        <v>624.4356932416877</v>
      </c>
      <c r="AD29" t="n">
        <v>484195.0741792731</v>
      </c>
      <c r="AE29" t="n">
        <v>688974.9332915923</v>
      </c>
      <c r="AF29" t="n">
        <v>4.078566434880953e-06</v>
      </c>
      <c r="AG29" t="n">
        <v>1.24625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3.3626</v>
      </c>
      <c r="E30" t="n">
        <v>29.74</v>
      </c>
      <c r="F30" t="n">
        <v>25.17</v>
      </c>
      <c r="G30" t="n">
        <v>41.96</v>
      </c>
      <c r="H30" t="n">
        <v>0.54</v>
      </c>
      <c r="I30" t="n">
        <v>36</v>
      </c>
      <c r="J30" t="n">
        <v>265.77</v>
      </c>
      <c r="K30" t="n">
        <v>59.19</v>
      </c>
      <c r="L30" t="n">
        <v>8</v>
      </c>
      <c r="M30" t="n">
        <v>34</v>
      </c>
      <c r="N30" t="n">
        <v>68.58</v>
      </c>
      <c r="O30" t="n">
        <v>33012.44</v>
      </c>
      <c r="P30" t="n">
        <v>390.78</v>
      </c>
      <c r="Q30" t="n">
        <v>1397.34</v>
      </c>
      <c r="R30" t="n">
        <v>105.21</v>
      </c>
      <c r="S30" t="n">
        <v>66.97</v>
      </c>
      <c r="T30" t="n">
        <v>16426.54</v>
      </c>
      <c r="U30" t="n">
        <v>0.64</v>
      </c>
      <c r="V30" t="n">
        <v>0.84</v>
      </c>
      <c r="W30" t="n">
        <v>5.36</v>
      </c>
      <c r="X30" t="n">
        <v>1.01</v>
      </c>
      <c r="Y30" t="n">
        <v>1</v>
      </c>
      <c r="Z30" t="n">
        <v>10</v>
      </c>
      <c r="AA30" t="n">
        <v>479.7058163378975</v>
      </c>
      <c r="AB30" t="n">
        <v>682.5870407112451</v>
      </c>
      <c r="AC30" t="n">
        <v>618.6461819851519</v>
      </c>
      <c r="AD30" t="n">
        <v>479705.8163378975</v>
      </c>
      <c r="AE30" t="n">
        <v>682587.0407112452</v>
      </c>
      <c r="AF30" t="n">
        <v>4.101988243683285e-06</v>
      </c>
      <c r="AG30" t="n">
        <v>1.239166666666667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3.3714</v>
      </c>
      <c r="E31" t="n">
        <v>29.66</v>
      </c>
      <c r="F31" t="n">
        <v>25.15</v>
      </c>
      <c r="G31" t="n">
        <v>43.11</v>
      </c>
      <c r="H31" t="n">
        <v>0.55</v>
      </c>
      <c r="I31" t="n">
        <v>35</v>
      </c>
      <c r="J31" t="n">
        <v>266.24</v>
      </c>
      <c r="K31" t="n">
        <v>59.19</v>
      </c>
      <c r="L31" t="n">
        <v>8.25</v>
      </c>
      <c r="M31" t="n">
        <v>33</v>
      </c>
      <c r="N31" t="n">
        <v>68.8</v>
      </c>
      <c r="O31" t="n">
        <v>33070.52</v>
      </c>
      <c r="P31" t="n">
        <v>388.96</v>
      </c>
      <c r="Q31" t="n">
        <v>1397.36</v>
      </c>
      <c r="R31" t="n">
        <v>104.38</v>
      </c>
      <c r="S31" t="n">
        <v>66.97</v>
      </c>
      <c r="T31" t="n">
        <v>16014.95</v>
      </c>
      <c r="U31" t="n">
        <v>0.64</v>
      </c>
      <c r="V31" t="n">
        <v>0.84</v>
      </c>
      <c r="W31" t="n">
        <v>5.35</v>
      </c>
      <c r="X31" t="n">
        <v>0.98</v>
      </c>
      <c r="Y31" t="n">
        <v>1</v>
      </c>
      <c r="Z31" t="n">
        <v>10</v>
      </c>
      <c r="AA31" t="n">
        <v>476.8911571050807</v>
      </c>
      <c r="AB31" t="n">
        <v>678.5819820880124</v>
      </c>
      <c r="AC31" t="n">
        <v>615.0162943984963</v>
      </c>
      <c r="AD31" t="n">
        <v>476891.1571050807</v>
      </c>
      <c r="AE31" t="n">
        <v>678581.9820880124</v>
      </c>
      <c r="AF31" t="n">
        <v>4.112723239384353e-06</v>
      </c>
      <c r="AG31" t="n">
        <v>1.235833333333333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3.3824</v>
      </c>
      <c r="E32" t="n">
        <v>29.56</v>
      </c>
      <c r="F32" t="n">
        <v>25.1</v>
      </c>
      <c r="G32" t="n">
        <v>44.29</v>
      </c>
      <c r="H32" t="n">
        <v>0.57</v>
      </c>
      <c r="I32" t="n">
        <v>34</v>
      </c>
      <c r="J32" t="n">
        <v>266.71</v>
      </c>
      <c r="K32" t="n">
        <v>59.19</v>
      </c>
      <c r="L32" t="n">
        <v>8.5</v>
      </c>
      <c r="M32" t="n">
        <v>32</v>
      </c>
      <c r="N32" t="n">
        <v>69.02</v>
      </c>
      <c r="O32" t="n">
        <v>33128.7</v>
      </c>
      <c r="P32" t="n">
        <v>387.87</v>
      </c>
      <c r="Q32" t="n">
        <v>1397.3</v>
      </c>
      <c r="R32" t="n">
        <v>102.76</v>
      </c>
      <c r="S32" t="n">
        <v>66.97</v>
      </c>
      <c r="T32" t="n">
        <v>15212.42</v>
      </c>
      <c r="U32" t="n">
        <v>0.65</v>
      </c>
      <c r="V32" t="n">
        <v>0.84</v>
      </c>
      <c r="W32" t="n">
        <v>5.35</v>
      </c>
      <c r="X32" t="n">
        <v>0.93</v>
      </c>
      <c r="Y32" t="n">
        <v>1</v>
      </c>
      <c r="Z32" t="n">
        <v>10</v>
      </c>
      <c r="AA32" t="n">
        <v>474.1757624562716</v>
      </c>
      <c r="AB32" t="n">
        <v>674.7181698627543</v>
      </c>
      <c r="AC32" t="n">
        <v>611.5144220532894</v>
      </c>
      <c r="AD32" t="n">
        <v>474175.7624562716</v>
      </c>
      <c r="AE32" t="n">
        <v>674718.1698627543</v>
      </c>
      <c r="AF32" t="n">
        <v>4.126141984010689e-06</v>
      </c>
      <c r="AG32" t="n">
        <v>1.231666666666667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3.393</v>
      </c>
      <c r="E33" t="n">
        <v>29.47</v>
      </c>
      <c r="F33" t="n">
        <v>25.05</v>
      </c>
      <c r="G33" t="n">
        <v>45.55</v>
      </c>
      <c r="H33" t="n">
        <v>0.58</v>
      </c>
      <c r="I33" t="n">
        <v>33</v>
      </c>
      <c r="J33" t="n">
        <v>267.18</v>
      </c>
      <c r="K33" t="n">
        <v>59.19</v>
      </c>
      <c r="L33" t="n">
        <v>8.75</v>
      </c>
      <c r="M33" t="n">
        <v>31</v>
      </c>
      <c r="N33" t="n">
        <v>69.23999999999999</v>
      </c>
      <c r="O33" t="n">
        <v>33186.95</v>
      </c>
      <c r="P33" t="n">
        <v>386.23</v>
      </c>
      <c r="Q33" t="n">
        <v>1397.27</v>
      </c>
      <c r="R33" t="n">
        <v>101.33</v>
      </c>
      <c r="S33" t="n">
        <v>66.97</v>
      </c>
      <c r="T33" t="n">
        <v>14502.12</v>
      </c>
      <c r="U33" t="n">
        <v>0.66</v>
      </c>
      <c r="V33" t="n">
        <v>0.84</v>
      </c>
      <c r="W33" t="n">
        <v>5.35</v>
      </c>
      <c r="X33" t="n">
        <v>0.89</v>
      </c>
      <c r="Y33" t="n">
        <v>1</v>
      </c>
      <c r="Z33" t="n">
        <v>10</v>
      </c>
      <c r="AA33" t="n">
        <v>471.1029650059424</v>
      </c>
      <c r="AB33" t="n">
        <v>670.345799032779</v>
      </c>
      <c r="AC33" t="n">
        <v>607.551629971317</v>
      </c>
      <c r="AD33" t="n">
        <v>471102.9650059424</v>
      </c>
      <c r="AE33" t="n">
        <v>670345.7990327791</v>
      </c>
      <c r="AF33" t="n">
        <v>4.139072774286975e-06</v>
      </c>
      <c r="AG33" t="n">
        <v>1.227916666666667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3.399</v>
      </c>
      <c r="E34" t="n">
        <v>29.42</v>
      </c>
      <c r="F34" t="n">
        <v>25.05</v>
      </c>
      <c r="G34" t="n">
        <v>46.97</v>
      </c>
      <c r="H34" t="n">
        <v>0.6</v>
      </c>
      <c r="I34" t="n">
        <v>32</v>
      </c>
      <c r="J34" t="n">
        <v>267.66</v>
      </c>
      <c r="K34" t="n">
        <v>59.19</v>
      </c>
      <c r="L34" t="n">
        <v>9</v>
      </c>
      <c r="M34" t="n">
        <v>30</v>
      </c>
      <c r="N34" t="n">
        <v>69.45999999999999</v>
      </c>
      <c r="O34" t="n">
        <v>33245.29</v>
      </c>
      <c r="P34" t="n">
        <v>385.04</v>
      </c>
      <c r="Q34" t="n">
        <v>1397.21</v>
      </c>
      <c r="R34" t="n">
        <v>101.33</v>
      </c>
      <c r="S34" t="n">
        <v>66.97</v>
      </c>
      <c r="T34" t="n">
        <v>14507.07</v>
      </c>
      <c r="U34" t="n">
        <v>0.66</v>
      </c>
      <c r="V34" t="n">
        <v>0.84</v>
      </c>
      <c r="W34" t="n">
        <v>5.35</v>
      </c>
      <c r="X34" t="n">
        <v>0.89</v>
      </c>
      <c r="Y34" t="n">
        <v>1</v>
      </c>
      <c r="Z34" t="n">
        <v>10</v>
      </c>
      <c r="AA34" t="n">
        <v>469.3393768977707</v>
      </c>
      <c r="AB34" t="n">
        <v>667.8363393873233</v>
      </c>
      <c r="AC34" t="n">
        <v>605.2772421849777</v>
      </c>
      <c r="AD34" t="n">
        <v>469339.3768977707</v>
      </c>
      <c r="AE34" t="n">
        <v>667836.3393873232</v>
      </c>
      <c r="AF34" t="n">
        <v>4.146392089537704e-06</v>
      </c>
      <c r="AG34" t="n">
        <v>1.225833333333333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3.406</v>
      </c>
      <c r="E35" t="n">
        <v>29.36</v>
      </c>
      <c r="F35" t="n">
        <v>25.04</v>
      </c>
      <c r="G35" t="n">
        <v>48.46</v>
      </c>
      <c r="H35" t="n">
        <v>0.61</v>
      </c>
      <c r="I35" t="n">
        <v>31</v>
      </c>
      <c r="J35" t="n">
        <v>268.13</v>
      </c>
      <c r="K35" t="n">
        <v>59.19</v>
      </c>
      <c r="L35" t="n">
        <v>9.25</v>
      </c>
      <c r="M35" t="n">
        <v>29</v>
      </c>
      <c r="N35" t="n">
        <v>69.69</v>
      </c>
      <c r="O35" t="n">
        <v>33303.72</v>
      </c>
      <c r="P35" t="n">
        <v>384.38</v>
      </c>
      <c r="Q35" t="n">
        <v>1397.2</v>
      </c>
      <c r="R35" t="n">
        <v>101.09</v>
      </c>
      <c r="S35" t="n">
        <v>66.97</v>
      </c>
      <c r="T35" t="n">
        <v>14393.7</v>
      </c>
      <c r="U35" t="n">
        <v>0.66</v>
      </c>
      <c r="V35" t="n">
        <v>0.84</v>
      </c>
      <c r="W35" t="n">
        <v>5.34</v>
      </c>
      <c r="X35" t="n">
        <v>0.87</v>
      </c>
      <c r="Y35" t="n">
        <v>1</v>
      </c>
      <c r="Z35" t="n">
        <v>10</v>
      </c>
      <c r="AA35" t="n">
        <v>467.7992143782745</v>
      </c>
      <c r="AB35" t="n">
        <v>665.6447983624032</v>
      </c>
      <c r="AC35" t="n">
        <v>603.2909922170353</v>
      </c>
      <c r="AD35" t="n">
        <v>467799.2143782745</v>
      </c>
      <c r="AE35" t="n">
        <v>665644.7983624032</v>
      </c>
      <c r="AF35" t="n">
        <v>4.154931290663554e-06</v>
      </c>
      <c r="AG35" t="n">
        <v>1.223333333333333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3.4164</v>
      </c>
      <c r="E36" t="n">
        <v>29.27</v>
      </c>
      <c r="F36" t="n">
        <v>25</v>
      </c>
      <c r="G36" t="n">
        <v>50</v>
      </c>
      <c r="H36" t="n">
        <v>0.63</v>
      </c>
      <c r="I36" t="n">
        <v>30</v>
      </c>
      <c r="J36" t="n">
        <v>268.61</v>
      </c>
      <c r="K36" t="n">
        <v>59.19</v>
      </c>
      <c r="L36" t="n">
        <v>9.5</v>
      </c>
      <c r="M36" t="n">
        <v>28</v>
      </c>
      <c r="N36" t="n">
        <v>69.91</v>
      </c>
      <c r="O36" t="n">
        <v>33362.23</v>
      </c>
      <c r="P36" t="n">
        <v>382.94</v>
      </c>
      <c r="Q36" t="n">
        <v>1397.23</v>
      </c>
      <c r="R36" t="n">
        <v>99.77</v>
      </c>
      <c r="S36" t="n">
        <v>66.97</v>
      </c>
      <c r="T36" t="n">
        <v>13736.05</v>
      </c>
      <c r="U36" t="n">
        <v>0.67</v>
      </c>
      <c r="V36" t="n">
        <v>0.84</v>
      </c>
      <c r="W36" t="n">
        <v>5.34</v>
      </c>
      <c r="X36" t="n">
        <v>0.83</v>
      </c>
      <c r="Y36" t="n">
        <v>1</v>
      </c>
      <c r="Z36" t="n">
        <v>10</v>
      </c>
      <c r="AA36" t="n">
        <v>465.0103191541197</v>
      </c>
      <c r="AB36" t="n">
        <v>661.6764000793839</v>
      </c>
      <c r="AC36" t="n">
        <v>599.694330839128</v>
      </c>
      <c r="AD36" t="n">
        <v>465010.3191541197</v>
      </c>
      <c r="AE36" t="n">
        <v>661676.400079384</v>
      </c>
      <c r="AF36" t="n">
        <v>4.167618103764816e-06</v>
      </c>
      <c r="AG36" t="n">
        <v>1.219583333333333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3.4278</v>
      </c>
      <c r="E37" t="n">
        <v>29.17</v>
      </c>
      <c r="F37" t="n">
        <v>24.95</v>
      </c>
      <c r="G37" t="n">
        <v>51.62</v>
      </c>
      <c r="H37" t="n">
        <v>0.64</v>
      </c>
      <c r="I37" t="n">
        <v>29</v>
      </c>
      <c r="J37" t="n">
        <v>269.08</v>
      </c>
      <c r="K37" t="n">
        <v>59.19</v>
      </c>
      <c r="L37" t="n">
        <v>9.75</v>
      </c>
      <c r="M37" t="n">
        <v>27</v>
      </c>
      <c r="N37" t="n">
        <v>70.14</v>
      </c>
      <c r="O37" t="n">
        <v>33420.83</v>
      </c>
      <c r="P37" t="n">
        <v>380.89</v>
      </c>
      <c r="Q37" t="n">
        <v>1397.26</v>
      </c>
      <c r="R37" t="n">
        <v>98.23999999999999</v>
      </c>
      <c r="S37" t="n">
        <v>66.97</v>
      </c>
      <c r="T37" t="n">
        <v>12977.01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461.5671994619678</v>
      </c>
      <c r="AB37" t="n">
        <v>656.7770872058768</v>
      </c>
      <c r="AC37" t="n">
        <v>595.253957637217</v>
      </c>
      <c r="AD37" t="n">
        <v>461567.1994619679</v>
      </c>
      <c r="AE37" t="n">
        <v>656777.0872058768</v>
      </c>
      <c r="AF37" t="n">
        <v>4.181524802741201e-06</v>
      </c>
      <c r="AG37" t="n">
        <v>1.215416666666667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3.4251</v>
      </c>
      <c r="E38" t="n">
        <v>29.2</v>
      </c>
      <c r="F38" t="n">
        <v>24.97</v>
      </c>
      <c r="G38" t="n">
        <v>51.67</v>
      </c>
      <c r="H38" t="n">
        <v>0.66</v>
      </c>
      <c r="I38" t="n">
        <v>29</v>
      </c>
      <c r="J38" t="n">
        <v>269.56</v>
      </c>
      <c r="K38" t="n">
        <v>59.19</v>
      </c>
      <c r="L38" t="n">
        <v>10</v>
      </c>
      <c r="M38" t="n">
        <v>27</v>
      </c>
      <c r="N38" t="n">
        <v>70.36</v>
      </c>
      <c r="O38" t="n">
        <v>33479.51</v>
      </c>
      <c r="P38" t="n">
        <v>380.19</v>
      </c>
      <c r="Q38" t="n">
        <v>1397.3</v>
      </c>
      <c r="R38" t="n">
        <v>98.89</v>
      </c>
      <c r="S38" t="n">
        <v>66.97</v>
      </c>
      <c r="T38" t="n">
        <v>13303.36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461.5081935318267</v>
      </c>
      <c r="AB38" t="n">
        <v>656.6931259907577</v>
      </c>
      <c r="AC38" t="n">
        <v>595.1778614295976</v>
      </c>
      <c r="AD38" t="n">
        <v>461508.1935318267</v>
      </c>
      <c r="AE38" t="n">
        <v>656693.1259907577</v>
      </c>
      <c r="AF38" t="n">
        <v>4.178231110878374e-06</v>
      </c>
      <c r="AG38" t="n">
        <v>1.216666666666667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3.4354</v>
      </c>
      <c r="E39" t="n">
        <v>29.11</v>
      </c>
      <c r="F39" t="n">
        <v>24.93</v>
      </c>
      <c r="G39" t="n">
        <v>53.43</v>
      </c>
      <c r="H39" t="n">
        <v>0.68</v>
      </c>
      <c r="I39" t="n">
        <v>28</v>
      </c>
      <c r="J39" t="n">
        <v>270.03</v>
      </c>
      <c r="K39" t="n">
        <v>59.19</v>
      </c>
      <c r="L39" t="n">
        <v>10.25</v>
      </c>
      <c r="M39" t="n">
        <v>26</v>
      </c>
      <c r="N39" t="n">
        <v>70.59</v>
      </c>
      <c r="O39" t="n">
        <v>33538.28</v>
      </c>
      <c r="P39" t="n">
        <v>379.35</v>
      </c>
      <c r="Q39" t="n">
        <v>1397.19</v>
      </c>
      <c r="R39" t="n">
        <v>97.73</v>
      </c>
      <c r="S39" t="n">
        <v>66.97</v>
      </c>
      <c r="T39" t="n">
        <v>12729.11</v>
      </c>
      <c r="U39" t="n">
        <v>0.6899999999999999</v>
      </c>
      <c r="V39" t="n">
        <v>0.84</v>
      </c>
      <c r="W39" t="n">
        <v>5.33</v>
      </c>
      <c r="X39" t="n">
        <v>0.77</v>
      </c>
      <c r="Y39" t="n">
        <v>1</v>
      </c>
      <c r="Z39" t="n">
        <v>10</v>
      </c>
      <c r="AA39" t="n">
        <v>459.2328796082822</v>
      </c>
      <c r="AB39" t="n">
        <v>653.4555171378616</v>
      </c>
      <c r="AC39" t="n">
        <v>592.2435332983187</v>
      </c>
      <c r="AD39" t="n">
        <v>459232.8796082822</v>
      </c>
      <c r="AE39" t="n">
        <v>653455.5171378617</v>
      </c>
      <c r="AF39" t="n">
        <v>4.190795935392125e-06</v>
      </c>
      <c r="AG39" t="n">
        <v>1.212916666666667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3.4438</v>
      </c>
      <c r="E40" t="n">
        <v>29.04</v>
      </c>
      <c r="F40" t="n">
        <v>24.91</v>
      </c>
      <c r="G40" t="n">
        <v>55.36</v>
      </c>
      <c r="H40" t="n">
        <v>0.6899999999999999</v>
      </c>
      <c r="I40" t="n">
        <v>27</v>
      </c>
      <c r="J40" t="n">
        <v>270.51</v>
      </c>
      <c r="K40" t="n">
        <v>59.19</v>
      </c>
      <c r="L40" t="n">
        <v>10.5</v>
      </c>
      <c r="M40" t="n">
        <v>25</v>
      </c>
      <c r="N40" t="n">
        <v>70.81999999999999</v>
      </c>
      <c r="O40" t="n">
        <v>33597.14</v>
      </c>
      <c r="P40" t="n">
        <v>377.49</v>
      </c>
      <c r="Q40" t="n">
        <v>1397.23</v>
      </c>
      <c r="R40" t="n">
        <v>96.84999999999999</v>
      </c>
      <c r="S40" t="n">
        <v>66.97</v>
      </c>
      <c r="T40" t="n">
        <v>12292.2</v>
      </c>
      <c r="U40" t="n">
        <v>0.6899999999999999</v>
      </c>
      <c r="V40" t="n">
        <v>0.84</v>
      </c>
      <c r="W40" t="n">
        <v>5.34</v>
      </c>
      <c r="X40" t="n">
        <v>0.75</v>
      </c>
      <c r="Y40" t="n">
        <v>1</v>
      </c>
      <c r="Z40" t="n">
        <v>10</v>
      </c>
      <c r="AA40" t="n">
        <v>456.5533103960419</v>
      </c>
      <c r="AB40" t="n">
        <v>649.6426819445612</v>
      </c>
      <c r="AC40" t="n">
        <v>588.7878627476206</v>
      </c>
      <c r="AD40" t="n">
        <v>456553.3103960419</v>
      </c>
      <c r="AE40" t="n">
        <v>649642.6819445612</v>
      </c>
      <c r="AF40" t="n">
        <v>4.201042976743144e-06</v>
      </c>
      <c r="AG40" t="n">
        <v>1.21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3.4527</v>
      </c>
      <c r="E41" t="n">
        <v>28.96</v>
      </c>
      <c r="F41" t="n">
        <v>24.89</v>
      </c>
      <c r="G41" t="n">
        <v>57.43</v>
      </c>
      <c r="H41" t="n">
        <v>0.71</v>
      </c>
      <c r="I41" t="n">
        <v>26</v>
      </c>
      <c r="J41" t="n">
        <v>270.99</v>
      </c>
      <c r="K41" t="n">
        <v>59.19</v>
      </c>
      <c r="L41" t="n">
        <v>10.75</v>
      </c>
      <c r="M41" t="n">
        <v>24</v>
      </c>
      <c r="N41" t="n">
        <v>71.04000000000001</v>
      </c>
      <c r="O41" t="n">
        <v>33656.08</v>
      </c>
      <c r="P41" t="n">
        <v>375.24</v>
      </c>
      <c r="Q41" t="n">
        <v>1397.21</v>
      </c>
      <c r="R41" t="n">
        <v>96.06</v>
      </c>
      <c r="S41" t="n">
        <v>66.97</v>
      </c>
      <c r="T41" t="n">
        <v>11901.6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453.5168757169603</v>
      </c>
      <c r="AB41" t="n">
        <v>645.3220527353307</v>
      </c>
      <c r="AC41" t="n">
        <v>584.87196542663</v>
      </c>
      <c r="AD41" t="n">
        <v>453516.8757169603</v>
      </c>
      <c r="AE41" t="n">
        <v>645322.0527353307</v>
      </c>
      <c r="AF41" t="n">
        <v>4.211899961031724e-06</v>
      </c>
      <c r="AG41" t="n">
        <v>1.206666666666667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3.4528</v>
      </c>
      <c r="E42" t="n">
        <v>28.96</v>
      </c>
      <c r="F42" t="n">
        <v>24.89</v>
      </c>
      <c r="G42" t="n">
        <v>57.43</v>
      </c>
      <c r="H42" t="n">
        <v>0.72</v>
      </c>
      <c r="I42" t="n">
        <v>26</v>
      </c>
      <c r="J42" t="n">
        <v>271.47</v>
      </c>
      <c r="K42" t="n">
        <v>59.19</v>
      </c>
      <c r="L42" t="n">
        <v>11</v>
      </c>
      <c r="M42" t="n">
        <v>24</v>
      </c>
      <c r="N42" t="n">
        <v>71.27</v>
      </c>
      <c r="O42" t="n">
        <v>33715.11</v>
      </c>
      <c r="P42" t="n">
        <v>375.07</v>
      </c>
      <c r="Q42" t="n">
        <v>1397.23</v>
      </c>
      <c r="R42" t="n">
        <v>95.86</v>
      </c>
      <c r="S42" t="n">
        <v>66.97</v>
      </c>
      <c r="T42" t="n">
        <v>11803.57</v>
      </c>
      <c r="U42" t="n">
        <v>0.7</v>
      </c>
      <c r="V42" t="n">
        <v>0.85</v>
      </c>
      <c r="W42" t="n">
        <v>5.34</v>
      </c>
      <c r="X42" t="n">
        <v>0.72</v>
      </c>
      <c r="Y42" t="n">
        <v>1</v>
      </c>
      <c r="Z42" t="n">
        <v>10</v>
      </c>
      <c r="AA42" t="n">
        <v>453.3726298050554</v>
      </c>
      <c r="AB42" t="n">
        <v>645.11680112739</v>
      </c>
      <c r="AC42" t="n">
        <v>584.6859406180334</v>
      </c>
      <c r="AD42" t="n">
        <v>453372.6298050554</v>
      </c>
      <c r="AE42" t="n">
        <v>645116.80112739</v>
      </c>
      <c r="AF42" t="n">
        <v>4.212021949619237e-06</v>
      </c>
      <c r="AG42" t="n">
        <v>1.206666666666667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3.4621</v>
      </c>
      <c r="E43" t="n">
        <v>28.88</v>
      </c>
      <c r="F43" t="n">
        <v>24.86</v>
      </c>
      <c r="G43" t="n">
        <v>59.66</v>
      </c>
      <c r="H43" t="n">
        <v>0.74</v>
      </c>
      <c r="I43" t="n">
        <v>25</v>
      </c>
      <c r="J43" t="n">
        <v>271.95</v>
      </c>
      <c r="K43" t="n">
        <v>59.19</v>
      </c>
      <c r="L43" t="n">
        <v>11.25</v>
      </c>
      <c r="M43" t="n">
        <v>23</v>
      </c>
      <c r="N43" t="n">
        <v>71.5</v>
      </c>
      <c r="O43" t="n">
        <v>33774.23</v>
      </c>
      <c r="P43" t="n">
        <v>374.38</v>
      </c>
      <c r="Q43" t="n">
        <v>1397.21</v>
      </c>
      <c r="R43" t="n">
        <v>95.18000000000001</v>
      </c>
      <c r="S43" t="n">
        <v>66.97</v>
      </c>
      <c r="T43" t="n">
        <v>11467.93</v>
      </c>
      <c r="U43" t="n">
        <v>0.7</v>
      </c>
      <c r="V43" t="n">
        <v>0.85</v>
      </c>
      <c r="W43" t="n">
        <v>5.33</v>
      </c>
      <c r="X43" t="n">
        <v>0.6899999999999999</v>
      </c>
      <c r="Y43" t="n">
        <v>1</v>
      </c>
      <c r="Z43" t="n">
        <v>10</v>
      </c>
      <c r="AA43" t="n">
        <v>451.4453410945785</v>
      </c>
      <c r="AB43" t="n">
        <v>642.3744072420632</v>
      </c>
      <c r="AC43" t="n">
        <v>582.2004385421532</v>
      </c>
      <c r="AD43" t="n">
        <v>451445.3410945784</v>
      </c>
      <c r="AE43" t="n">
        <v>642374.4072420632</v>
      </c>
      <c r="AF43" t="n">
        <v>4.223366888257866e-06</v>
      </c>
      <c r="AG43" t="n">
        <v>1.203333333333333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3.4607</v>
      </c>
      <c r="E44" t="n">
        <v>28.9</v>
      </c>
      <c r="F44" t="n">
        <v>24.87</v>
      </c>
      <c r="G44" t="n">
        <v>59.68</v>
      </c>
      <c r="H44" t="n">
        <v>0.75</v>
      </c>
      <c r="I44" t="n">
        <v>25</v>
      </c>
      <c r="J44" t="n">
        <v>272.43</v>
      </c>
      <c r="K44" t="n">
        <v>59.19</v>
      </c>
      <c r="L44" t="n">
        <v>11.5</v>
      </c>
      <c r="M44" t="n">
        <v>23</v>
      </c>
      <c r="N44" t="n">
        <v>71.73</v>
      </c>
      <c r="O44" t="n">
        <v>33833.57</v>
      </c>
      <c r="P44" t="n">
        <v>373.19</v>
      </c>
      <c r="Q44" t="n">
        <v>1397.31</v>
      </c>
      <c r="R44" t="n">
        <v>95.25</v>
      </c>
      <c r="S44" t="n">
        <v>66.97</v>
      </c>
      <c r="T44" t="n">
        <v>11503.88</v>
      </c>
      <c r="U44" t="n">
        <v>0.7</v>
      </c>
      <c r="V44" t="n">
        <v>0.85</v>
      </c>
      <c r="W44" t="n">
        <v>5.34</v>
      </c>
      <c r="X44" t="n">
        <v>0.7</v>
      </c>
      <c r="Y44" t="n">
        <v>1</v>
      </c>
      <c r="Z44" t="n">
        <v>10</v>
      </c>
      <c r="AA44" t="n">
        <v>450.7724561028211</v>
      </c>
      <c r="AB44" t="n">
        <v>641.4169400619298</v>
      </c>
      <c r="AC44" t="n">
        <v>581.3326614235773</v>
      </c>
      <c r="AD44" t="n">
        <v>450772.4561028211</v>
      </c>
      <c r="AE44" t="n">
        <v>641416.9400619299</v>
      </c>
      <c r="AF44" t="n">
        <v>4.221659048032696e-06</v>
      </c>
      <c r="AG44" t="n">
        <v>1.204166666666667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3.473</v>
      </c>
      <c r="E45" t="n">
        <v>28.79</v>
      </c>
      <c r="F45" t="n">
        <v>24.82</v>
      </c>
      <c r="G45" t="n">
        <v>62.04</v>
      </c>
      <c r="H45" t="n">
        <v>0.77</v>
      </c>
      <c r="I45" t="n">
        <v>24</v>
      </c>
      <c r="J45" t="n">
        <v>272.91</v>
      </c>
      <c r="K45" t="n">
        <v>59.19</v>
      </c>
      <c r="L45" t="n">
        <v>11.75</v>
      </c>
      <c r="M45" t="n">
        <v>22</v>
      </c>
      <c r="N45" t="n">
        <v>71.95999999999999</v>
      </c>
      <c r="O45" t="n">
        <v>33892.87</v>
      </c>
      <c r="P45" t="n">
        <v>371.59</v>
      </c>
      <c r="Q45" t="n">
        <v>1397.18</v>
      </c>
      <c r="R45" t="n">
        <v>93.89</v>
      </c>
      <c r="S45" t="n">
        <v>66.97</v>
      </c>
      <c r="T45" t="n">
        <v>10827.13</v>
      </c>
      <c r="U45" t="n">
        <v>0.71</v>
      </c>
      <c r="V45" t="n">
        <v>0.85</v>
      </c>
      <c r="W45" t="n">
        <v>5.33</v>
      </c>
      <c r="X45" t="n">
        <v>0.65</v>
      </c>
      <c r="Y45" t="n">
        <v>1</v>
      </c>
      <c r="Z45" t="n">
        <v>10</v>
      </c>
      <c r="AA45" t="n">
        <v>447.6483264550482</v>
      </c>
      <c r="AB45" t="n">
        <v>636.9715271890069</v>
      </c>
      <c r="AC45" t="n">
        <v>577.3036694605435</v>
      </c>
      <c r="AD45" t="n">
        <v>447648.3264550482</v>
      </c>
      <c r="AE45" t="n">
        <v>636971.5271890069</v>
      </c>
      <c r="AF45" t="n">
        <v>4.236663644296689e-06</v>
      </c>
      <c r="AG45" t="n">
        <v>1.199583333333333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3.472</v>
      </c>
      <c r="E46" t="n">
        <v>28.8</v>
      </c>
      <c r="F46" t="n">
        <v>24.82</v>
      </c>
      <c r="G46" t="n">
        <v>62.06</v>
      </c>
      <c r="H46" t="n">
        <v>0.78</v>
      </c>
      <c r="I46" t="n">
        <v>24</v>
      </c>
      <c r="J46" t="n">
        <v>273.39</v>
      </c>
      <c r="K46" t="n">
        <v>59.19</v>
      </c>
      <c r="L46" t="n">
        <v>12</v>
      </c>
      <c r="M46" t="n">
        <v>22</v>
      </c>
      <c r="N46" t="n">
        <v>72.2</v>
      </c>
      <c r="O46" t="n">
        <v>33952.26</v>
      </c>
      <c r="P46" t="n">
        <v>370.48</v>
      </c>
      <c r="Q46" t="n">
        <v>1397.2</v>
      </c>
      <c r="R46" t="n">
        <v>94.28</v>
      </c>
      <c r="S46" t="n">
        <v>66.97</v>
      </c>
      <c r="T46" t="n">
        <v>11021.65</v>
      </c>
      <c r="U46" t="n">
        <v>0.71</v>
      </c>
      <c r="V46" t="n">
        <v>0.85</v>
      </c>
      <c r="W46" t="n">
        <v>5.32</v>
      </c>
      <c r="X46" t="n">
        <v>0.66</v>
      </c>
      <c r="Y46" t="n">
        <v>1</v>
      </c>
      <c r="Z46" t="n">
        <v>10</v>
      </c>
      <c r="AA46" t="n">
        <v>446.923681045994</v>
      </c>
      <c r="AB46" t="n">
        <v>635.9404086399196</v>
      </c>
      <c r="AC46" t="n">
        <v>576.3691402129584</v>
      </c>
      <c r="AD46" t="n">
        <v>446923.681045994</v>
      </c>
      <c r="AE46" t="n">
        <v>635940.4086399196</v>
      </c>
      <c r="AF46" t="n">
        <v>4.235443758421567e-06</v>
      </c>
      <c r="AG46" t="n">
        <v>1.2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3.4821</v>
      </c>
      <c r="E47" t="n">
        <v>28.72</v>
      </c>
      <c r="F47" t="n">
        <v>24.79</v>
      </c>
      <c r="G47" t="n">
        <v>64.67</v>
      </c>
      <c r="H47" t="n">
        <v>0.8</v>
      </c>
      <c r="I47" t="n">
        <v>23</v>
      </c>
      <c r="J47" t="n">
        <v>273.87</v>
      </c>
      <c r="K47" t="n">
        <v>59.19</v>
      </c>
      <c r="L47" t="n">
        <v>12.25</v>
      </c>
      <c r="M47" t="n">
        <v>21</v>
      </c>
      <c r="N47" t="n">
        <v>72.43000000000001</v>
      </c>
      <c r="O47" t="n">
        <v>34011.74</v>
      </c>
      <c r="P47" t="n">
        <v>369.23</v>
      </c>
      <c r="Q47" t="n">
        <v>1397.2</v>
      </c>
      <c r="R47" t="n">
        <v>92.95</v>
      </c>
      <c r="S47" t="n">
        <v>66.97</v>
      </c>
      <c r="T47" t="n">
        <v>10360.57</v>
      </c>
      <c r="U47" t="n">
        <v>0.72</v>
      </c>
      <c r="V47" t="n">
        <v>0.85</v>
      </c>
      <c r="W47" t="n">
        <v>5.33</v>
      </c>
      <c r="X47" t="n">
        <v>0.62</v>
      </c>
      <c r="Y47" t="n">
        <v>1</v>
      </c>
      <c r="Z47" t="n">
        <v>10</v>
      </c>
      <c r="AA47" t="n">
        <v>444.4952119357784</v>
      </c>
      <c r="AB47" t="n">
        <v>632.4848709187913</v>
      </c>
      <c r="AC47" t="n">
        <v>573.2372975461909</v>
      </c>
      <c r="AD47" t="n">
        <v>444495.2119357784</v>
      </c>
      <c r="AE47" t="n">
        <v>632484.8709187913</v>
      </c>
      <c r="AF47" t="n">
        <v>4.247764605760294e-06</v>
      </c>
      <c r="AG47" t="n">
        <v>1.196666666666667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3.482</v>
      </c>
      <c r="E48" t="n">
        <v>28.72</v>
      </c>
      <c r="F48" t="n">
        <v>24.79</v>
      </c>
      <c r="G48" t="n">
        <v>64.67</v>
      </c>
      <c r="H48" t="n">
        <v>0.8100000000000001</v>
      </c>
      <c r="I48" t="n">
        <v>23</v>
      </c>
      <c r="J48" t="n">
        <v>274.35</v>
      </c>
      <c r="K48" t="n">
        <v>59.19</v>
      </c>
      <c r="L48" t="n">
        <v>12.5</v>
      </c>
      <c r="M48" t="n">
        <v>21</v>
      </c>
      <c r="N48" t="n">
        <v>72.66</v>
      </c>
      <c r="O48" t="n">
        <v>34071.31</v>
      </c>
      <c r="P48" t="n">
        <v>368.07</v>
      </c>
      <c r="Q48" t="n">
        <v>1397.2</v>
      </c>
      <c r="R48" t="n">
        <v>92.77</v>
      </c>
      <c r="S48" t="n">
        <v>66.97</v>
      </c>
      <c r="T48" t="n">
        <v>10270.75</v>
      </c>
      <c r="U48" t="n">
        <v>0.72</v>
      </c>
      <c r="V48" t="n">
        <v>0.85</v>
      </c>
      <c r="W48" t="n">
        <v>5.33</v>
      </c>
      <c r="X48" t="n">
        <v>0.62</v>
      </c>
      <c r="Y48" t="n">
        <v>1</v>
      </c>
      <c r="Z48" t="n">
        <v>10</v>
      </c>
      <c r="AA48" t="n">
        <v>443.6177407368724</v>
      </c>
      <c r="AB48" t="n">
        <v>631.2362922095675</v>
      </c>
      <c r="AC48" t="n">
        <v>572.105678565314</v>
      </c>
      <c r="AD48" t="n">
        <v>443617.7407368724</v>
      </c>
      <c r="AE48" t="n">
        <v>631236.2922095675</v>
      </c>
      <c r="AF48" t="n">
        <v>4.247642617172782e-06</v>
      </c>
      <c r="AG48" t="n">
        <v>1.196666666666667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3.4887</v>
      </c>
      <c r="E49" t="n">
        <v>28.66</v>
      </c>
      <c r="F49" t="n">
        <v>24.78</v>
      </c>
      <c r="G49" t="n">
        <v>67.59</v>
      </c>
      <c r="H49" t="n">
        <v>0.83</v>
      </c>
      <c r="I49" t="n">
        <v>22</v>
      </c>
      <c r="J49" t="n">
        <v>274.84</v>
      </c>
      <c r="K49" t="n">
        <v>59.19</v>
      </c>
      <c r="L49" t="n">
        <v>12.75</v>
      </c>
      <c r="M49" t="n">
        <v>20</v>
      </c>
      <c r="N49" t="n">
        <v>72.89</v>
      </c>
      <c r="O49" t="n">
        <v>34130.98</v>
      </c>
      <c r="P49" t="n">
        <v>368.2</v>
      </c>
      <c r="Q49" t="n">
        <v>1397.23</v>
      </c>
      <c r="R49" t="n">
        <v>92.55</v>
      </c>
      <c r="S49" t="n">
        <v>66.97</v>
      </c>
      <c r="T49" t="n">
        <v>10168.56</v>
      </c>
      <c r="U49" t="n">
        <v>0.72</v>
      </c>
      <c r="V49" t="n">
        <v>0.85</v>
      </c>
      <c r="W49" t="n">
        <v>5.33</v>
      </c>
      <c r="X49" t="n">
        <v>0.62</v>
      </c>
      <c r="Y49" t="n">
        <v>1</v>
      </c>
      <c r="Z49" t="n">
        <v>10</v>
      </c>
      <c r="AA49" t="n">
        <v>442.8062967211529</v>
      </c>
      <c r="AB49" t="n">
        <v>630.0816654559853</v>
      </c>
      <c r="AC49" t="n">
        <v>571.0592106570201</v>
      </c>
      <c r="AD49" t="n">
        <v>442806.2967211529</v>
      </c>
      <c r="AE49" t="n">
        <v>630081.6654559853</v>
      </c>
      <c r="AF49" t="n">
        <v>4.255815852536096e-06</v>
      </c>
      <c r="AG49" t="n">
        <v>1.194166666666667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3.4903</v>
      </c>
      <c r="E50" t="n">
        <v>28.65</v>
      </c>
      <c r="F50" t="n">
        <v>24.77</v>
      </c>
      <c r="G50" t="n">
        <v>67.56</v>
      </c>
      <c r="H50" t="n">
        <v>0.84</v>
      </c>
      <c r="I50" t="n">
        <v>22</v>
      </c>
      <c r="J50" t="n">
        <v>275.32</v>
      </c>
      <c r="K50" t="n">
        <v>59.19</v>
      </c>
      <c r="L50" t="n">
        <v>13</v>
      </c>
      <c r="M50" t="n">
        <v>20</v>
      </c>
      <c r="N50" t="n">
        <v>73.13</v>
      </c>
      <c r="O50" t="n">
        <v>34190.73</v>
      </c>
      <c r="P50" t="n">
        <v>365.55</v>
      </c>
      <c r="Q50" t="n">
        <v>1397.28</v>
      </c>
      <c r="R50" t="n">
        <v>92.47</v>
      </c>
      <c r="S50" t="n">
        <v>66.97</v>
      </c>
      <c r="T50" t="n">
        <v>10126.57</v>
      </c>
      <c r="U50" t="n">
        <v>0.72</v>
      </c>
      <c r="V50" t="n">
        <v>0.85</v>
      </c>
      <c r="W50" t="n">
        <v>5.32</v>
      </c>
      <c r="X50" t="n">
        <v>0.6</v>
      </c>
      <c r="Y50" t="n">
        <v>1</v>
      </c>
      <c r="Z50" t="n">
        <v>10</v>
      </c>
      <c r="AA50" t="n">
        <v>440.5178742335246</v>
      </c>
      <c r="AB50" t="n">
        <v>626.8254040546715</v>
      </c>
      <c r="AC50" t="n">
        <v>568.1079772416159</v>
      </c>
      <c r="AD50" t="n">
        <v>440517.8742335246</v>
      </c>
      <c r="AE50" t="n">
        <v>626825.4040546715</v>
      </c>
      <c r="AF50" t="n">
        <v>4.25776766993629e-06</v>
      </c>
      <c r="AG50" t="n">
        <v>1.19375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3.5004</v>
      </c>
      <c r="E51" t="n">
        <v>28.57</v>
      </c>
      <c r="F51" t="n">
        <v>24.74</v>
      </c>
      <c r="G51" t="n">
        <v>70.68000000000001</v>
      </c>
      <c r="H51" t="n">
        <v>0.86</v>
      </c>
      <c r="I51" t="n">
        <v>21</v>
      </c>
      <c r="J51" t="n">
        <v>275.81</v>
      </c>
      <c r="K51" t="n">
        <v>59.19</v>
      </c>
      <c r="L51" t="n">
        <v>13.25</v>
      </c>
      <c r="M51" t="n">
        <v>19</v>
      </c>
      <c r="N51" t="n">
        <v>73.36</v>
      </c>
      <c r="O51" t="n">
        <v>34250.57</v>
      </c>
      <c r="P51" t="n">
        <v>364.43</v>
      </c>
      <c r="Q51" t="n">
        <v>1397.19</v>
      </c>
      <c r="R51" t="n">
        <v>91.15000000000001</v>
      </c>
      <c r="S51" t="n">
        <v>66.97</v>
      </c>
      <c r="T51" t="n">
        <v>9473.360000000001</v>
      </c>
      <c r="U51" t="n">
        <v>0.73</v>
      </c>
      <c r="V51" t="n">
        <v>0.85</v>
      </c>
      <c r="W51" t="n">
        <v>5.33</v>
      </c>
      <c r="X51" t="n">
        <v>0.57</v>
      </c>
      <c r="Y51" t="n">
        <v>1</v>
      </c>
      <c r="Z51" t="n">
        <v>10</v>
      </c>
      <c r="AA51" t="n">
        <v>438.2194164117744</v>
      </c>
      <c r="AB51" t="n">
        <v>623.5548630912023</v>
      </c>
      <c r="AC51" t="n">
        <v>565.1438018919513</v>
      </c>
      <c r="AD51" t="n">
        <v>438219.4164117744</v>
      </c>
      <c r="AE51" t="n">
        <v>623554.8630912022</v>
      </c>
      <c r="AF51" t="n">
        <v>4.270088517275016e-06</v>
      </c>
      <c r="AG51" t="n">
        <v>1.190416666666667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3.5006</v>
      </c>
      <c r="E52" t="n">
        <v>28.57</v>
      </c>
      <c r="F52" t="n">
        <v>24.73</v>
      </c>
      <c r="G52" t="n">
        <v>70.67</v>
      </c>
      <c r="H52" t="n">
        <v>0.87</v>
      </c>
      <c r="I52" t="n">
        <v>21</v>
      </c>
      <c r="J52" t="n">
        <v>276.29</v>
      </c>
      <c r="K52" t="n">
        <v>59.19</v>
      </c>
      <c r="L52" t="n">
        <v>13.5</v>
      </c>
      <c r="M52" t="n">
        <v>19</v>
      </c>
      <c r="N52" t="n">
        <v>73.59999999999999</v>
      </c>
      <c r="O52" t="n">
        <v>34310.51</v>
      </c>
      <c r="P52" t="n">
        <v>363.2</v>
      </c>
      <c r="Q52" t="n">
        <v>1397.21</v>
      </c>
      <c r="R52" t="n">
        <v>90.91</v>
      </c>
      <c r="S52" t="n">
        <v>66.97</v>
      </c>
      <c r="T52" t="n">
        <v>9351.68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437.1974196410651</v>
      </c>
      <c r="AB52" t="n">
        <v>622.1006348380196</v>
      </c>
      <c r="AC52" t="n">
        <v>563.8257974428349</v>
      </c>
      <c r="AD52" t="n">
        <v>437197.4196410651</v>
      </c>
      <c r="AE52" t="n">
        <v>622100.6348380196</v>
      </c>
      <c r="AF52" t="n">
        <v>4.27033249445004e-06</v>
      </c>
      <c r="AG52" t="n">
        <v>1.190416666666667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3.5094</v>
      </c>
      <c r="E53" t="n">
        <v>28.5</v>
      </c>
      <c r="F53" t="n">
        <v>24.71</v>
      </c>
      <c r="G53" t="n">
        <v>74.14</v>
      </c>
      <c r="H53" t="n">
        <v>0.88</v>
      </c>
      <c r="I53" t="n">
        <v>20</v>
      </c>
      <c r="J53" t="n">
        <v>276.78</v>
      </c>
      <c r="K53" t="n">
        <v>59.19</v>
      </c>
      <c r="L53" t="n">
        <v>13.75</v>
      </c>
      <c r="M53" t="n">
        <v>18</v>
      </c>
      <c r="N53" t="n">
        <v>73.84</v>
      </c>
      <c r="O53" t="n">
        <v>34370.54</v>
      </c>
      <c r="P53" t="n">
        <v>362.56</v>
      </c>
      <c r="Q53" t="n">
        <v>1397.27</v>
      </c>
      <c r="R53" t="n">
        <v>90.14</v>
      </c>
      <c r="S53" t="n">
        <v>66.97</v>
      </c>
      <c r="T53" t="n">
        <v>8973.16</v>
      </c>
      <c r="U53" t="n">
        <v>0.74</v>
      </c>
      <c r="V53" t="n">
        <v>0.85</v>
      </c>
      <c r="W53" t="n">
        <v>5.33</v>
      </c>
      <c r="X53" t="n">
        <v>0.55</v>
      </c>
      <c r="Y53" t="n">
        <v>1</v>
      </c>
      <c r="Z53" t="n">
        <v>10</v>
      </c>
      <c r="AA53" t="n">
        <v>435.4998441511871</v>
      </c>
      <c r="AB53" t="n">
        <v>619.6851064234064</v>
      </c>
      <c r="AC53" t="n">
        <v>561.63654194566</v>
      </c>
      <c r="AD53" t="n">
        <v>435499.8441511871</v>
      </c>
      <c r="AE53" t="n">
        <v>619685.1064234064</v>
      </c>
      <c r="AF53" t="n">
        <v>4.281067490151108e-06</v>
      </c>
      <c r="AG53" t="n">
        <v>1.1875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3.51</v>
      </c>
      <c r="E54" t="n">
        <v>28.49</v>
      </c>
      <c r="F54" t="n">
        <v>24.71</v>
      </c>
      <c r="G54" t="n">
        <v>74.12</v>
      </c>
      <c r="H54" t="n">
        <v>0.9</v>
      </c>
      <c r="I54" t="n">
        <v>20</v>
      </c>
      <c r="J54" t="n">
        <v>277.27</v>
      </c>
      <c r="K54" t="n">
        <v>59.19</v>
      </c>
      <c r="L54" t="n">
        <v>14</v>
      </c>
      <c r="M54" t="n">
        <v>18</v>
      </c>
      <c r="N54" t="n">
        <v>74.06999999999999</v>
      </c>
      <c r="O54" t="n">
        <v>34430.66</v>
      </c>
      <c r="P54" t="n">
        <v>361.69</v>
      </c>
      <c r="Q54" t="n">
        <v>1397.18</v>
      </c>
      <c r="R54" t="n">
        <v>89.98</v>
      </c>
      <c r="S54" t="n">
        <v>66.97</v>
      </c>
      <c r="T54" t="n">
        <v>8890.32</v>
      </c>
      <c r="U54" t="n">
        <v>0.74</v>
      </c>
      <c r="V54" t="n">
        <v>0.85</v>
      </c>
      <c r="W54" t="n">
        <v>5.33</v>
      </c>
      <c r="X54" t="n">
        <v>0.54</v>
      </c>
      <c r="Y54" t="n">
        <v>1</v>
      </c>
      <c r="Z54" t="n">
        <v>10</v>
      </c>
      <c r="AA54" t="n">
        <v>434.7613482540302</v>
      </c>
      <c r="AB54" t="n">
        <v>618.6342796211261</v>
      </c>
      <c r="AC54" t="n">
        <v>560.6841506015742</v>
      </c>
      <c r="AD54" t="n">
        <v>434761.3482540302</v>
      </c>
      <c r="AE54" t="n">
        <v>618634.2796211261</v>
      </c>
      <c r="AF54" t="n">
        <v>4.281799421676181e-06</v>
      </c>
      <c r="AG54" t="n">
        <v>1.187083333333333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3.5194</v>
      </c>
      <c r="E55" t="n">
        <v>28.41</v>
      </c>
      <c r="F55" t="n">
        <v>24.68</v>
      </c>
      <c r="G55" t="n">
        <v>77.94</v>
      </c>
      <c r="H55" t="n">
        <v>0.91</v>
      </c>
      <c r="I55" t="n">
        <v>19</v>
      </c>
      <c r="J55" t="n">
        <v>277.76</v>
      </c>
      <c r="K55" t="n">
        <v>59.19</v>
      </c>
      <c r="L55" t="n">
        <v>14.25</v>
      </c>
      <c r="M55" t="n">
        <v>17</v>
      </c>
      <c r="N55" t="n">
        <v>74.31</v>
      </c>
      <c r="O55" t="n">
        <v>34490.87</v>
      </c>
      <c r="P55" t="n">
        <v>358.11</v>
      </c>
      <c r="Q55" t="n">
        <v>1397.19</v>
      </c>
      <c r="R55" t="n">
        <v>89.31999999999999</v>
      </c>
      <c r="S55" t="n">
        <v>66.97</v>
      </c>
      <c r="T55" t="n">
        <v>8566.969999999999</v>
      </c>
      <c r="U55" t="n">
        <v>0.75</v>
      </c>
      <c r="V55" t="n">
        <v>0.85</v>
      </c>
      <c r="W55" t="n">
        <v>5.33</v>
      </c>
      <c r="X55" t="n">
        <v>0.51</v>
      </c>
      <c r="Y55" t="n">
        <v>1</v>
      </c>
      <c r="Z55" t="n">
        <v>10</v>
      </c>
      <c r="AA55" t="n">
        <v>430.7081745012321</v>
      </c>
      <c r="AB55" t="n">
        <v>612.8669034852043</v>
      </c>
      <c r="AC55" t="n">
        <v>555.4570293499852</v>
      </c>
      <c r="AD55" t="n">
        <v>430708.1745012321</v>
      </c>
      <c r="AE55" t="n">
        <v>612866.9034852042</v>
      </c>
      <c r="AF55" t="n">
        <v>4.293266348902323e-06</v>
      </c>
      <c r="AG55" t="n">
        <v>1.18375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3.5189</v>
      </c>
      <c r="E56" t="n">
        <v>28.42</v>
      </c>
      <c r="F56" t="n">
        <v>24.68</v>
      </c>
      <c r="G56" t="n">
        <v>77.95</v>
      </c>
      <c r="H56" t="n">
        <v>0.93</v>
      </c>
      <c r="I56" t="n">
        <v>19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359.51</v>
      </c>
      <c r="Q56" t="n">
        <v>1397.31</v>
      </c>
      <c r="R56" t="n">
        <v>89.5</v>
      </c>
      <c r="S56" t="n">
        <v>66.97</v>
      </c>
      <c r="T56" t="n">
        <v>8656.719999999999</v>
      </c>
      <c r="U56" t="n">
        <v>0.75</v>
      </c>
      <c r="V56" t="n">
        <v>0.85</v>
      </c>
      <c r="W56" t="n">
        <v>5.32</v>
      </c>
      <c r="X56" t="n">
        <v>0.52</v>
      </c>
      <c r="Y56" t="n">
        <v>1</v>
      </c>
      <c r="Z56" t="n">
        <v>10</v>
      </c>
      <c r="AA56" t="n">
        <v>431.8344517540729</v>
      </c>
      <c r="AB56" t="n">
        <v>614.4695154003686</v>
      </c>
      <c r="AC56" t="n">
        <v>556.9095177263943</v>
      </c>
      <c r="AD56" t="n">
        <v>431834.4517540729</v>
      </c>
      <c r="AE56" t="n">
        <v>614469.5154003686</v>
      </c>
      <c r="AF56" t="n">
        <v>4.292656405964762e-06</v>
      </c>
      <c r="AG56" t="n">
        <v>1.184166666666667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3.5202</v>
      </c>
      <c r="E57" t="n">
        <v>28.41</v>
      </c>
      <c r="F57" t="n">
        <v>24.67</v>
      </c>
      <c r="G57" t="n">
        <v>77.92</v>
      </c>
      <c r="H57" t="n">
        <v>0.9399999999999999</v>
      </c>
      <c r="I57" t="n">
        <v>19</v>
      </c>
      <c r="J57" t="n">
        <v>278.74</v>
      </c>
      <c r="K57" t="n">
        <v>59.19</v>
      </c>
      <c r="L57" t="n">
        <v>14.75</v>
      </c>
      <c r="M57" t="n">
        <v>17</v>
      </c>
      <c r="N57" t="n">
        <v>74.79000000000001</v>
      </c>
      <c r="O57" t="n">
        <v>34611.59</v>
      </c>
      <c r="P57" t="n">
        <v>358.23</v>
      </c>
      <c r="Q57" t="n">
        <v>1397.17</v>
      </c>
      <c r="R57" t="n">
        <v>89.22</v>
      </c>
      <c r="S57" t="n">
        <v>66.97</v>
      </c>
      <c r="T57" t="n">
        <v>8515.74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430.6455466270827</v>
      </c>
      <c r="AB57" t="n">
        <v>612.7777885030097</v>
      </c>
      <c r="AC57" t="n">
        <v>555.3762621507793</v>
      </c>
      <c r="AD57" t="n">
        <v>430645.5466270827</v>
      </c>
      <c r="AE57" t="n">
        <v>612777.7885030097</v>
      </c>
      <c r="AF57" t="n">
        <v>4.29424225760242e-06</v>
      </c>
      <c r="AG57" t="n">
        <v>1.18375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3.5287</v>
      </c>
      <c r="E58" t="n">
        <v>28.34</v>
      </c>
      <c r="F58" t="n">
        <v>24.65</v>
      </c>
      <c r="G58" t="n">
        <v>82.18000000000001</v>
      </c>
      <c r="H58" t="n">
        <v>0.96</v>
      </c>
      <c r="I58" t="n">
        <v>18</v>
      </c>
      <c r="J58" t="n">
        <v>279.23</v>
      </c>
      <c r="K58" t="n">
        <v>59.19</v>
      </c>
      <c r="L58" t="n">
        <v>15</v>
      </c>
      <c r="M58" t="n">
        <v>16</v>
      </c>
      <c r="N58" t="n">
        <v>75.03</v>
      </c>
      <c r="O58" t="n">
        <v>34672.08</v>
      </c>
      <c r="P58" t="n">
        <v>355.01</v>
      </c>
      <c r="Q58" t="n">
        <v>1397.23</v>
      </c>
      <c r="R58" t="n">
        <v>88.54000000000001</v>
      </c>
      <c r="S58" t="n">
        <v>66.97</v>
      </c>
      <c r="T58" t="n">
        <v>8180.04</v>
      </c>
      <c r="U58" t="n">
        <v>0.76</v>
      </c>
      <c r="V58" t="n">
        <v>0.85</v>
      </c>
      <c r="W58" t="n">
        <v>5.32</v>
      </c>
      <c r="X58" t="n">
        <v>0.49</v>
      </c>
      <c r="Y58" t="n">
        <v>1</v>
      </c>
      <c r="Z58" t="n">
        <v>10</v>
      </c>
      <c r="AA58" t="n">
        <v>427.0557748657006</v>
      </c>
      <c r="AB58" t="n">
        <v>607.669800231915</v>
      </c>
      <c r="AC58" t="n">
        <v>550.7467610716999</v>
      </c>
      <c r="AD58" t="n">
        <v>427055.7748657006</v>
      </c>
      <c r="AE58" t="n">
        <v>607669.800231915</v>
      </c>
      <c r="AF58" t="n">
        <v>4.304611287540953e-06</v>
      </c>
      <c r="AG58" t="n">
        <v>1.180833333333333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3.5261</v>
      </c>
      <c r="E59" t="n">
        <v>28.36</v>
      </c>
      <c r="F59" t="n">
        <v>24.67</v>
      </c>
      <c r="G59" t="n">
        <v>82.25</v>
      </c>
      <c r="H59" t="n">
        <v>0.97</v>
      </c>
      <c r="I59" t="n">
        <v>18</v>
      </c>
      <c r="J59" t="n">
        <v>279.72</v>
      </c>
      <c r="K59" t="n">
        <v>59.19</v>
      </c>
      <c r="L59" t="n">
        <v>15.25</v>
      </c>
      <c r="M59" t="n">
        <v>16</v>
      </c>
      <c r="N59" t="n">
        <v>75.27</v>
      </c>
      <c r="O59" t="n">
        <v>34732.68</v>
      </c>
      <c r="P59" t="n">
        <v>356.15</v>
      </c>
      <c r="Q59" t="n">
        <v>1397.29</v>
      </c>
      <c r="R59" t="n">
        <v>89.22</v>
      </c>
      <c r="S59" t="n">
        <v>66.97</v>
      </c>
      <c r="T59" t="n">
        <v>8521.620000000001</v>
      </c>
      <c r="U59" t="n">
        <v>0.75</v>
      </c>
      <c r="V59" t="n">
        <v>0.85</v>
      </c>
      <c r="W59" t="n">
        <v>5.32</v>
      </c>
      <c r="X59" t="n">
        <v>0.51</v>
      </c>
      <c r="Y59" t="n">
        <v>1</v>
      </c>
      <c r="Z59" t="n">
        <v>10</v>
      </c>
      <c r="AA59" t="n">
        <v>428.3504553663488</v>
      </c>
      <c r="AB59" t="n">
        <v>609.5120379148979</v>
      </c>
      <c r="AC59" t="n">
        <v>552.4164284414454</v>
      </c>
      <c r="AD59" t="n">
        <v>428350.4553663488</v>
      </c>
      <c r="AE59" t="n">
        <v>609512.0379148979</v>
      </c>
      <c r="AF59" t="n">
        <v>4.301439584265637e-06</v>
      </c>
      <c r="AG59" t="n">
        <v>1.181666666666667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3.5295</v>
      </c>
      <c r="E60" t="n">
        <v>28.33</v>
      </c>
      <c r="F60" t="n">
        <v>24.65</v>
      </c>
      <c r="G60" t="n">
        <v>82.16</v>
      </c>
      <c r="H60" t="n">
        <v>0.98</v>
      </c>
      <c r="I60" t="n">
        <v>18</v>
      </c>
      <c r="J60" t="n">
        <v>280.21</v>
      </c>
      <c r="K60" t="n">
        <v>59.19</v>
      </c>
      <c r="L60" t="n">
        <v>15.5</v>
      </c>
      <c r="M60" t="n">
        <v>16</v>
      </c>
      <c r="N60" t="n">
        <v>75.52</v>
      </c>
      <c r="O60" t="n">
        <v>34793.36</v>
      </c>
      <c r="P60" t="n">
        <v>354.33</v>
      </c>
      <c r="Q60" t="n">
        <v>1397.21</v>
      </c>
      <c r="R60" t="n">
        <v>88.40000000000001</v>
      </c>
      <c r="S60" t="n">
        <v>66.97</v>
      </c>
      <c r="T60" t="n">
        <v>8112.12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426.4431153476839</v>
      </c>
      <c r="AB60" t="n">
        <v>606.7980295901517</v>
      </c>
      <c r="AC60" t="n">
        <v>549.9566529288148</v>
      </c>
      <c r="AD60" t="n">
        <v>426443.1153476839</v>
      </c>
      <c r="AE60" t="n">
        <v>606798.0295901517</v>
      </c>
      <c r="AF60" t="n">
        <v>4.30558719624105e-06</v>
      </c>
      <c r="AG60" t="n">
        <v>1.180416666666667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3.5402</v>
      </c>
      <c r="E61" t="n">
        <v>28.25</v>
      </c>
      <c r="F61" t="n">
        <v>24.61</v>
      </c>
      <c r="G61" t="n">
        <v>86.86</v>
      </c>
      <c r="H61" t="n">
        <v>1</v>
      </c>
      <c r="I61" t="n">
        <v>17</v>
      </c>
      <c r="J61" t="n">
        <v>280.7</v>
      </c>
      <c r="K61" t="n">
        <v>59.19</v>
      </c>
      <c r="L61" t="n">
        <v>15.75</v>
      </c>
      <c r="M61" t="n">
        <v>15</v>
      </c>
      <c r="N61" t="n">
        <v>75.76000000000001</v>
      </c>
      <c r="O61" t="n">
        <v>34854.15</v>
      </c>
      <c r="P61" t="n">
        <v>351.76</v>
      </c>
      <c r="Q61" t="n">
        <v>1397.21</v>
      </c>
      <c r="R61" t="n">
        <v>86.98999999999999</v>
      </c>
      <c r="S61" t="n">
        <v>66.97</v>
      </c>
      <c r="T61" t="n">
        <v>7410.26</v>
      </c>
      <c r="U61" t="n">
        <v>0.77</v>
      </c>
      <c r="V61" t="n">
        <v>0.86</v>
      </c>
      <c r="W61" t="n">
        <v>5.32</v>
      </c>
      <c r="X61" t="n">
        <v>0.45</v>
      </c>
      <c r="Y61" t="n">
        <v>1</v>
      </c>
      <c r="Z61" t="n">
        <v>10</v>
      </c>
      <c r="AA61" t="n">
        <v>422.9873208374976</v>
      </c>
      <c r="AB61" t="n">
        <v>601.8806813578095</v>
      </c>
      <c r="AC61" t="n">
        <v>545.4999338175633</v>
      </c>
      <c r="AD61" t="n">
        <v>422987.3208374977</v>
      </c>
      <c r="AE61" t="n">
        <v>601880.6813578096</v>
      </c>
      <c r="AF61" t="n">
        <v>4.318639975104849e-06</v>
      </c>
      <c r="AG61" t="n">
        <v>1.177083333333333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3.5411</v>
      </c>
      <c r="E62" t="n">
        <v>28.24</v>
      </c>
      <c r="F62" t="n">
        <v>24.6</v>
      </c>
      <c r="G62" t="n">
        <v>86.84</v>
      </c>
      <c r="H62" t="n">
        <v>1.01</v>
      </c>
      <c r="I62" t="n">
        <v>17</v>
      </c>
      <c r="J62" t="n">
        <v>281.2</v>
      </c>
      <c r="K62" t="n">
        <v>59.19</v>
      </c>
      <c r="L62" t="n">
        <v>16</v>
      </c>
      <c r="M62" t="n">
        <v>15</v>
      </c>
      <c r="N62" t="n">
        <v>76</v>
      </c>
      <c r="O62" t="n">
        <v>34915.03</v>
      </c>
      <c r="P62" t="n">
        <v>351.04</v>
      </c>
      <c r="Q62" t="n">
        <v>1397.25</v>
      </c>
      <c r="R62" t="n">
        <v>86.91</v>
      </c>
      <c r="S62" t="n">
        <v>66.97</v>
      </c>
      <c r="T62" t="n">
        <v>7372.63</v>
      </c>
      <c r="U62" t="n">
        <v>0.77</v>
      </c>
      <c r="V62" t="n">
        <v>0.86</v>
      </c>
      <c r="W62" t="n">
        <v>5.32</v>
      </c>
      <c r="X62" t="n">
        <v>0.44</v>
      </c>
      <c r="Y62" t="n">
        <v>1</v>
      </c>
      <c r="Z62" t="n">
        <v>10</v>
      </c>
      <c r="AA62" t="n">
        <v>422.2772940162682</v>
      </c>
      <c r="AB62" t="n">
        <v>600.8703640128409</v>
      </c>
      <c r="AC62" t="n">
        <v>544.584257235999</v>
      </c>
      <c r="AD62" t="n">
        <v>422277.2940162682</v>
      </c>
      <c r="AE62" t="n">
        <v>600870.3640128409</v>
      </c>
      <c r="AF62" t="n">
        <v>4.319737872392458e-06</v>
      </c>
      <c r="AG62" t="n">
        <v>1.176666666666667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3.5393</v>
      </c>
      <c r="E63" t="n">
        <v>28.25</v>
      </c>
      <c r="F63" t="n">
        <v>24.62</v>
      </c>
      <c r="G63" t="n">
        <v>86.89</v>
      </c>
      <c r="H63" t="n">
        <v>1.03</v>
      </c>
      <c r="I63" t="n">
        <v>17</v>
      </c>
      <c r="J63" t="n">
        <v>281.69</v>
      </c>
      <c r="K63" t="n">
        <v>59.19</v>
      </c>
      <c r="L63" t="n">
        <v>16.25</v>
      </c>
      <c r="M63" t="n">
        <v>15</v>
      </c>
      <c r="N63" t="n">
        <v>76.25</v>
      </c>
      <c r="O63" t="n">
        <v>34976</v>
      </c>
      <c r="P63" t="n">
        <v>350.76</v>
      </c>
      <c r="Q63" t="n">
        <v>1397.17</v>
      </c>
      <c r="R63" t="n">
        <v>87.37</v>
      </c>
      <c r="S63" t="n">
        <v>66.97</v>
      </c>
      <c r="T63" t="n">
        <v>7600.92</v>
      </c>
      <c r="U63" t="n">
        <v>0.77</v>
      </c>
      <c r="V63" t="n">
        <v>0.85</v>
      </c>
      <c r="W63" t="n">
        <v>5.32</v>
      </c>
      <c r="X63" t="n">
        <v>0.45</v>
      </c>
      <c r="Y63" t="n">
        <v>1</v>
      </c>
      <c r="Z63" t="n">
        <v>10</v>
      </c>
      <c r="AA63" t="n">
        <v>422.3953263651133</v>
      </c>
      <c r="AB63" t="n">
        <v>601.0383155968377</v>
      </c>
      <c r="AC63" t="n">
        <v>544.7364760740388</v>
      </c>
      <c r="AD63" t="n">
        <v>422395.3263651133</v>
      </c>
      <c r="AE63" t="n">
        <v>601038.3155968377</v>
      </c>
      <c r="AF63" t="n">
        <v>4.317542077817239e-06</v>
      </c>
      <c r="AG63" t="n">
        <v>1.177083333333333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3.5377</v>
      </c>
      <c r="E64" t="n">
        <v>28.27</v>
      </c>
      <c r="F64" t="n">
        <v>24.63</v>
      </c>
      <c r="G64" t="n">
        <v>86.93000000000001</v>
      </c>
      <c r="H64" t="n">
        <v>1.04</v>
      </c>
      <c r="I64" t="n">
        <v>17</v>
      </c>
      <c r="J64" t="n">
        <v>282.19</v>
      </c>
      <c r="K64" t="n">
        <v>59.19</v>
      </c>
      <c r="L64" t="n">
        <v>16.5</v>
      </c>
      <c r="M64" t="n">
        <v>15</v>
      </c>
      <c r="N64" t="n">
        <v>76.48999999999999</v>
      </c>
      <c r="O64" t="n">
        <v>35037.08</v>
      </c>
      <c r="P64" t="n">
        <v>348.86</v>
      </c>
      <c r="Q64" t="n">
        <v>1397.24</v>
      </c>
      <c r="R64" t="n">
        <v>87.55</v>
      </c>
      <c r="S64" t="n">
        <v>66.97</v>
      </c>
      <c r="T64" t="n">
        <v>7693</v>
      </c>
      <c r="U64" t="n">
        <v>0.76</v>
      </c>
      <c r="V64" t="n">
        <v>0.85</v>
      </c>
      <c r="W64" t="n">
        <v>5.33</v>
      </c>
      <c r="X64" t="n">
        <v>0.47</v>
      </c>
      <c r="Y64" t="n">
        <v>1</v>
      </c>
      <c r="Z64" t="n">
        <v>10</v>
      </c>
      <c r="AA64" t="n">
        <v>421.2129330363822</v>
      </c>
      <c r="AB64" t="n">
        <v>599.3558545223058</v>
      </c>
      <c r="AC64" t="n">
        <v>543.2116183518445</v>
      </c>
      <c r="AD64" t="n">
        <v>421212.9330363822</v>
      </c>
      <c r="AE64" t="n">
        <v>599355.8545223058</v>
      </c>
      <c r="AF64" t="n">
        <v>4.315590260417045e-06</v>
      </c>
      <c r="AG64" t="n">
        <v>1.177916666666667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3.5481</v>
      </c>
      <c r="E65" t="n">
        <v>28.18</v>
      </c>
      <c r="F65" t="n">
        <v>24.6</v>
      </c>
      <c r="G65" t="n">
        <v>92.23999999999999</v>
      </c>
      <c r="H65" t="n">
        <v>1.06</v>
      </c>
      <c r="I65" t="n">
        <v>16</v>
      </c>
      <c r="J65" t="n">
        <v>282.68</v>
      </c>
      <c r="K65" t="n">
        <v>59.19</v>
      </c>
      <c r="L65" t="n">
        <v>16.75</v>
      </c>
      <c r="M65" t="n">
        <v>14</v>
      </c>
      <c r="N65" t="n">
        <v>76.73999999999999</v>
      </c>
      <c r="O65" t="n">
        <v>35098.25</v>
      </c>
      <c r="P65" t="n">
        <v>348.32</v>
      </c>
      <c r="Q65" t="n">
        <v>1397.21</v>
      </c>
      <c r="R65" t="n">
        <v>86.62</v>
      </c>
      <c r="S65" t="n">
        <v>66.97</v>
      </c>
      <c r="T65" t="n">
        <v>7232.81</v>
      </c>
      <c r="U65" t="n">
        <v>0.77</v>
      </c>
      <c r="V65" t="n">
        <v>0.86</v>
      </c>
      <c r="W65" t="n">
        <v>5.32</v>
      </c>
      <c r="X65" t="n">
        <v>0.43</v>
      </c>
      <c r="Y65" t="n">
        <v>1</v>
      </c>
      <c r="Z65" t="n">
        <v>10</v>
      </c>
      <c r="AA65" t="n">
        <v>419.3972388773768</v>
      </c>
      <c r="AB65" t="n">
        <v>596.7722516961128</v>
      </c>
      <c r="AC65" t="n">
        <v>540.8700326948344</v>
      </c>
      <c r="AD65" t="n">
        <v>419397.2388773768</v>
      </c>
      <c r="AE65" t="n">
        <v>596772.2516961128</v>
      </c>
      <c r="AF65" t="n">
        <v>4.328277073518308e-06</v>
      </c>
      <c r="AG65" t="n">
        <v>1.174166666666667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3.5477</v>
      </c>
      <c r="E66" t="n">
        <v>28.19</v>
      </c>
      <c r="F66" t="n">
        <v>24.6</v>
      </c>
      <c r="G66" t="n">
        <v>92.25</v>
      </c>
      <c r="H66" t="n">
        <v>1.07</v>
      </c>
      <c r="I66" t="n">
        <v>16</v>
      </c>
      <c r="J66" t="n">
        <v>283.18</v>
      </c>
      <c r="K66" t="n">
        <v>59.19</v>
      </c>
      <c r="L66" t="n">
        <v>17</v>
      </c>
      <c r="M66" t="n">
        <v>14</v>
      </c>
      <c r="N66" t="n">
        <v>76.98</v>
      </c>
      <c r="O66" t="n">
        <v>35159.52</v>
      </c>
      <c r="P66" t="n">
        <v>347.81</v>
      </c>
      <c r="Q66" t="n">
        <v>1397.26</v>
      </c>
      <c r="R66" t="n">
        <v>86.84</v>
      </c>
      <c r="S66" t="n">
        <v>66.97</v>
      </c>
      <c r="T66" t="n">
        <v>7343.46</v>
      </c>
      <c r="U66" t="n">
        <v>0.77</v>
      </c>
      <c r="V66" t="n">
        <v>0.86</v>
      </c>
      <c r="W66" t="n">
        <v>5.32</v>
      </c>
      <c r="X66" t="n">
        <v>0.43</v>
      </c>
      <c r="Y66" t="n">
        <v>1</v>
      </c>
      <c r="Z66" t="n">
        <v>10</v>
      </c>
      <c r="AA66" t="n">
        <v>419.0633465310949</v>
      </c>
      <c r="AB66" t="n">
        <v>596.2971467863904</v>
      </c>
      <c r="AC66" t="n">
        <v>540.4394329018234</v>
      </c>
      <c r="AD66" t="n">
        <v>419063.3465310949</v>
      </c>
      <c r="AE66" t="n">
        <v>596297.1467863903</v>
      </c>
      <c r="AF66" t="n">
        <v>4.327789119168259e-06</v>
      </c>
      <c r="AG66" t="n">
        <v>1.174583333333333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3.5467</v>
      </c>
      <c r="E67" t="n">
        <v>28.2</v>
      </c>
      <c r="F67" t="n">
        <v>24.61</v>
      </c>
      <c r="G67" t="n">
        <v>92.28</v>
      </c>
      <c r="H67" t="n">
        <v>1.08</v>
      </c>
      <c r="I67" t="n">
        <v>16</v>
      </c>
      <c r="J67" t="n">
        <v>283.68</v>
      </c>
      <c r="K67" t="n">
        <v>59.19</v>
      </c>
      <c r="L67" t="n">
        <v>17.25</v>
      </c>
      <c r="M67" t="n">
        <v>14</v>
      </c>
      <c r="N67" t="n">
        <v>77.23</v>
      </c>
      <c r="O67" t="n">
        <v>35220.89</v>
      </c>
      <c r="P67" t="n">
        <v>347.3</v>
      </c>
      <c r="Q67" t="n">
        <v>1397.21</v>
      </c>
      <c r="R67" t="n">
        <v>87.11</v>
      </c>
      <c r="S67" t="n">
        <v>66.97</v>
      </c>
      <c r="T67" t="n">
        <v>7476.1</v>
      </c>
      <c r="U67" t="n">
        <v>0.77</v>
      </c>
      <c r="V67" t="n">
        <v>0.86</v>
      </c>
      <c r="W67" t="n">
        <v>5.32</v>
      </c>
      <c r="X67" t="n">
        <v>0.44</v>
      </c>
      <c r="Y67" t="n">
        <v>1</v>
      </c>
      <c r="Z67" t="n">
        <v>10</v>
      </c>
      <c r="AA67" t="n">
        <v>418.8563773496798</v>
      </c>
      <c r="AB67" t="n">
        <v>596.0026444554845</v>
      </c>
      <c r="AC67" t="n">
        <v>540.1725178686712</v>
      </c>
      <c r="AD67" t="n">
        <v>418856.3773496798</v>
      </c>
      <c r="AE67" t="n">
        <v>596002.6444554846</v>
      </c>
      <c r="AF67" t="n">
        <v>4.326569233293138e-06</v>
      </c>
      <c r="AG67" t="n">
        <v>1.175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3.5484</v>
      </c>
      <c r="E68" t="n">
        <v>28.18</v>
      </c>
      <c r="F68" t="n">
        <v>24.59</v>
      </c>
      <c r="G68" t="n">
        <v>92.23</v>
      </c>
      <c r="H68" t="n">
        <v>1.1</v>
      </c>
      <c r="I68" t="n">
        <v>16</v>
      </c>
      <c r="J68" t="n">
        <v>284.17</v>
      </c>
      <c r="K68" t="n">
        <v>59.19</v>
      </c>
      <c r="L68" t="n">
        <v>17.5</v>
      </c>
      <c r="M68" t="n">
        <v>14</v>
      </c>
      <c r="N68" t="n">
        <v>77.48</v>
      </c>
      <c r="O68" t="n">
        <v>35282.36</v>
      </c>
      <c r="P68" t="n">
        <v>345.73</v>
      </c>
      <c r="Q68" t="n">
        <v>1397.29</v>
      </c>
      <c r="R68" t="n">
        <v>86.58</v>
      </c>
      <c r="S68" t="n">
        <v>66.97</v>
      </c>
      <c r="T68" t="n">
        <v>7212.06</v>
      </c>
      <c r="U68" t="n">
        <v>0.77</v>
      </c>
      <c r="V68" t="n">
        <v>0.86</v>
      </c>
      <c r="W68" t="n">
        <v>5.32</v>
      </c>
      <c r="X68" t="n">
        <v>0.43</v>
      </c>
      <c r="Y68" t="n">
        <v>1</v>
      </c>
      <c r="Z68" t="n">
        <v>10</v>
      </c>
      <c r="AA68" t="n">
        <v>417.3548785525414</v>
      </c>
      <c r="AB68" t="n">
        <v>593.8661191400444</v>
      </c>
      <c r="AC68" t="n">
        <v>538.2361300524966</v>
      </c>
      <c r="AD68" t="n">
        <v>417354.8785525414</v>
      </c>
      <c r="AE68" t="n">
        <v>593866.1191400443</v>
      </c>
      <c r="AF68" t="n">
        <v>4.328643039280844e-06</v>
      </c>
      <c r="AG68" t="n">
        <v>1.174166666666667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3.5592</v>
      </c>
      <c r="E69" t="n">
        <v>28.1</v>
      </c>
      <c r="F69" t="n">
        <v>24.56</v>
      </c>
      <c r="G69" t="n">
        <v>98.23</v>
      </c>
      <c r="H69" t="n">
        <v>1.11</v>
      </c>
      <c r="I69" t="n">
        <v>15</v>
      </c>
      <c r="J69" t="n">
        <v>284.67</v>
      </c>
      <c r="K69" t="n">
        <v>59.19</v>
      </c>
      <c r="L69" t="n">
        <v>17.75</v>
      </c>
      <c r="M69" t="n">
        <v>13</v>
      </c>
      <c r="N69" t="n">
        <v>77.73</v>
      </c>
      <c r="O69" t="n">
        <v>35343.92</v>
      </c>
      <c r="P69" t="n">
        <v>344.24</v>
      </c>
      <c r="Q69" t="n">
        <v>1397.19</v>
      </c>
      <c r="R69" t="n">
        <v>85.41</v>
      </c>
      <c r="S69" t="n">
        <v>66.97</v>
      </c>
      <c r="T69" t="n">
        <v>6633.01</v>
      </c>
      <c r="U69" t="n">
        <v>0.78</v>
      </c>
      <c r="V69" t="n">
        <v>0.86</v>
      </c>
      <c r="W69" t="n">
        <v>5.32</v>
      </c>
      <c r="X69" t="n">
        <v>0.39</v>
      </c>
      <c r="Y69" t="n">
        <v>1</v>
      </c>
      <c r="Z69" t="n">
        <v>10</v>
      </c>
      <c r="AA69" t="n">
        <v>414.8018687022087</v>
      </c>
      <c r="AB69" t="n">
        <v>590.2333688599908</v>
      </c>
      <c r="AC69" t="n">
        <v>534.9436750880434</v>
      </c>
      <c r="AD69" t="n">
        <v>414801.8687022087</v>
      </c>
      <c r="AE69" t="n">
        <v>590233.3688599908</v>
      </c>
      <c r="AF69" t="n">
        <v>4.341817806732156e-06</v>
      </c>
      <c r="AG69" t="n">
        <v>1.170833333333333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3.5588</v>
      </c>
      <c r="E70" t="n">
        <v>28.1</v>
      </c>
      <c r="F70" t="n">
        <v>24.56</v>
      </c>
      <c r="G70" t="n">
        <v>98.23999999999999</v>
      </c>
      <c r="H70" t="n">
        <v>1.12</v>
      </c>
      <c r="I70" t="n">
        <v>15</v>
      </c>
      <c r="J70" t="n">
        <v>285.17</v>
      </c>
      <c r="K70" t="n">
        <v>59.19</v>
      </c>
      <c r="L70" t="n">
        <v>18</v>
      </c>
      <c r="M70" t="n">
        <v>13</v>
      </c>
      <c r="N70" t="n">
        <v>77.98</v>
      </c>
      <c r="O70" t="n">
        <v>35405.59</v>
      </c>
      <c r="P70" t="n">
        <v>343.24</v>
      </c>
      <c r="Q70" t="n">
        <v>1397.23</v>
      </c>
      <c r="R70" t="n">
        <v>85.36</v>
      </c>
      <c r="S70" t="n">
        <v>66.97</v>
      </c>
      <c r="T70" t="n">
        <v>6608.38</v>
      </c>
      <c r="U70" t="n">
        <v>0.78</v>
      </c>
      <c r="V70" t="n">
        <v>0.86</v>
      </c>
      <c r="W70" t="n">
        <v>5.32</v>
      </c>
      <c r="X70" t="n">
        <v>0.4</v>
      </c>
      <c r="Y70" t="n">
        <v>1</v>
      </c>
      <c r="Z70" t="n">
        <v>10</v>
      </c>
      <c r="AA70" t="n">
        <v>414.0964298101455</v>
      </c>
      <c r="AB70" t="n">
        <v>589.2295798098355</v>
      </c>
      <c r="AC70" t="n">
        <v>534.0339152678889</v>
      </c>
      <c r="AD70" t="n">
        <v>414096.4298101455</v>
      </c>
      <c r="AE70" t="n">
        <v>589229.5798098355</v>
      </c>
      <c r="AF70" t="n">
        <v>4.341329852382107e-06</v>
      </c>
      <c r="AG70" t="n">
        <v>1.170833333333333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3.5568</v>
      </c>
      <c r="E71" t="n">
        <v>28.12</v>
      </c>
      <c r="F71" t="n">
        <v>24.58</v>
      </c>
      <c r="G71" t="n">
        <v>98.31</v>
      </c>
      <c r="H71" t="n">
        <v>1.14</v>
      </c>
      <c r="I71" t="n">
        <v>15</v>
      </c>
      <c r="J71" t="n">
        <v>285.67</v>
      </c>
      <c r="K71" t="n">
        <v>59.19</v>
      </c>
      <c r="L71" t="n">
        <v>18.25</v>
      </c>
      <c r="M71" t="n">
        <v>13</v>
      </c>
      <c r="N71" t="n">
        <v>78.23</v>
      </c>
      <c r="O71" t="n">
        <v>35467.36</v>
      </c>
      <c r="P71" t="n">
        <v>342.26</v>
      </c>
      <c r="Q71" t="n">
        <v>1397.18</v>
      </c>
      <c r="R71" t="n">
        <v>85.97</v>
      </c>
      <c r="S71" t="n">
        <v>66.97</v>
      </c>
      <c r="T71" t="n">
        <v>6911.24</v>
      </c>
      <c r="U71" t="n">
        <v>0.78</v>
      </c>
      <c r="V71" t="n">
        <v>0.86</v>
      </c>
      <c r="W71" t="n">
        <v>5.32</v>
      </c>
      <c r="X71" t="n">
        <v>0.41</v>
      </c>
      <c r="Y71" t="n">
        <v>1</v>
      </c>
      <c r="Z71" t="n">
        <v>10</v>
      </c>
      <c r="AA71" t="n">
        <v>413.7109593028724</v>
      </c>
      <c r="AB71" t="n">
        <v>588.681082868836</v>
      </c>
      <c r="AC71" t="n">
        <v>533.5367983902723</v>
      </c>
      <c r="AD71" t="n">
        <v>413710.9593028724</v>
      </c>
      <c r="AE71" t="n">
        <v>588681.082868836</v>
      </c>
      <c r="AF71" t="n">
        <v>4.338890080631864e-06</v>
      </c>
      <c r="AG71" t="n">
        <v>1.171666666666667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3.5582</v>
      </c>
      <c r="E72" t="n">
        <v>28.1</v>
      </c>
      <c r="F72" t="n">
        <v>24.57</v>
      </c>
      <c r="G72" t="n">
        <v>98.26000000000001</v>
      </c>
      <c r="H72" t="n">
        <v>1.15</v>
      </c>
      <c r="I72" t="n">
        <v>15</v>
      </c>
      <c r="J72" t="n">
        <v>286.18</v>
      </c>
      <c r="K72" t="n">
        <v>59.19</v>
      </c>
      <c r="L72" t="n">
        <v>18.5</v>
      </c>
      <c r="M72" t="n">
        <v>13</v>
      </c>
      <c r="N72" t="n">
        <v>78.48</v>
      </c>
      <c r="O72" t="n">
        <v>35529.23</v>
      </c>
      <c r="P72" t="n">
        <v>339.45</v>
      </c>
      <c r="Q72" t="n">
        <v>1397.17</v>
      </c>
      <c r="R72" t="n">
        <v>85.53</v>
      </c>
      <c r="S72" t="n">
        <v>66.97</v>
      </c>
      <c r="T72" t="n">
        <v>6691.55</v>
      </c>
      <c r="U72" t="n">
        <v>0.78</v>
      </c>
      <c r="V72" t="n">
        <v>0.86</v>
      </c>
      <c r="W72" t="n">
        <v>5.32</v>
      </c>
      <c r="X72" t="n">
        <v>0.4</v>
      </c>
      <c r="Y72" t="n">
        <v>1</v>
      </c>
      <c r="Z72" t="n">
        <v>10</v>
      </c>
      <c r="AA72" t="n">
        <v>411.3771735215143</v>
      </c>
      <c r="AB72" t="n">
        <v>585.3602727475168</v>
      </c>
      <c r="AC72" t="n">
        <v>530.5270628105993</v>
      </c>
      <c r="AD72" t="n">
        <v>411377.1735215143</v>
      </c>
      <c r="AE72" t="n">
        <v>585360.2727475167</v>
      </c>
      <c r="AF72" t="n">
        <v>4.340597920857034e-06</v>
      </c>
      <c r="AG72" t="n">
        <v>1.170833333333333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3.5691</v>
      </c>
      <c r="E73" t="n">
        <v>28.02</v>
      </c>
      <c r="F73" t="n">
        <v>24.53</v>
      </c>
      <c r="G73" t="n">
        <v>105.12</v>
      </c>
      <c r="H73" t="n">
        <v>1.16</v>
      </c>
      <c r="I73" t="n">
        <v>14</v>
      </c>
      <c r="J73" t="n">
        <v>286.68</v>
      </c>
      <c r="K73" t="n">
        <v>59.19</v>
      </c>
      <c r="L73" t="n">
        <v>18.75</v>
      </c>
      <c r="M73" t="n">
        <v>12</v>
      </c>
      <c r="N73" t="n">
        <v>78.73999999999999</v>
      </c>
      <c r="O73" t="n">
        <v>35591.33</v>
      </c>
      <c r="P73" t="n">
        <v>337.81</v>
      </c>
      <c r="Q73" t="n">
        <v>1397.24</v>
      </c>
      <c r="R73" t="n">
        <v>84.54000000000001</v>
      </c>
      <c r="S73" t="n">
        <v>66.97</v>
      </c>
      <c r="T73" t="n">
        <v>6200.75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408.6676504304992</v>
      </c>
      <c r="AB73" t="n">
        <v>581.504815328732</v>
      </c>
      <c r="AC73" t="n">
        <v>527.0327626412718</v>
      </c>
      <c r="AD73" t="n">
        <v>408667.6504304992</v>
      </c>
      <c r="AE73" t="n">
        <v>581504.815328732</v>
      </c>
      <c r="AF73" t="n">
        <v>4.353894676895857e-06</v>
      </c>
      <c r="AG73" t="n">
        <v>1.1675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3.5698</v>
      </c>
      <c r="E74" t="n">
        <v>28.01</v>
      </c>
      <c r="F74" t="n">
        <v>24.52</v>
      </c>
      <c r="G74" t="n">
        <v>105.1</v>
      </c>
      <c r="H74" t="n">
        <v>1.18</v>
      </c>
      <c r="I74" t="n">
        <v>14</v>
      </c>
      <c r="J74" t="n">
        <v>287.18</v>
      </c>
      <c r="K74" t="n">
        <v>59.19</v>
      </c>
      <c r="L74" t="n">
        <v>19</v>
      </c>
      <c r="M74" t="n">
        <v>12</v>
      </c>
      <c r="N74" t="n">
        <v>78.98999999999999</v>
      </c>
      <c r="O74" t="n">
        <v>35653.4</v>
      </c>
      <c r="P74" t="n">
        <v>337.65</v>
      </c>
      <c r="Q74" t="n">
        <v>1397.17</v>
      </c>
      <c r="R74" t="n">
        <v>84.28</v>
      </c>
      <c r="S74" t="n">
        <v>66.97</v>
      </c>
      <c r="T74" t="n">
        <v>6069.3</v>
      </c>
      <c r="U74" t="n">
        <v>0.79</v>
      </c>
      <c r="V74" t="n">
        <v>0.86</v>
      </c>
      <c r="W74" t="n">
        <v>5.31</v>
      </c>
      <c r="X74" t="n">
        <v>0.36</v>
      </c>
      <c r="Y74" t="n">
        <v>1</v>
      </c>
      <c r="Z74" t="n">
        <v>10</v>
      </c>
      <c r="AA74" t="n">
        <v>408.4080416011678</v>
      </c>
      <c r="AB74" t="n">
        <v>581.1354105466329</v>
      </c>
      <c r="AC74" t="n">
        <v>526.6979615911165</v>
      </c>
      <c r="AD74" t="n">
        <v>408408.0416011678</v>
      </c>
      <c r="AE74" t="n">
        <v>581135.4105466329</v>
      </c>
      <c r="AF74" t="n">
        <v>4.354748597008442e-06</v>
      </c>
      <c r="AG74" t="n">
        <v>1.167083333333333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3.5679</v>
      </c>
      <c r="E75" t="n">
        <v>28.03</v>
      </c>
      <c r="F75" t="n">
        <v>24.54</v>
      </c>
      <c r="G75" t="n">
        <v>105.16</v>
      </c>
      <c r="H75" t="n">
        <v>1.19</v>
      </c>
      <c r="I75" t="n">
        <v>14</v>
      </c>
      <c r="J75" t="n">
        <v>287.69</v>
      </c>
      <c r="K75" t="n">
        <v>59.19</v>
      </c>
      <c r="L75" t="n">
        <v>19.25</v>
      </c>
      <c r="M75" t="n">
        <v>12</v>
      </c>
      <c r="N75" t="n">
        <v>79.23999999999999</v>
      </c>
      <c r="O75" t="n">
        <v>35715.58</v>
      </c>
      <c r="P75" t="n">
        <v>336.37</v>
      </c>
      <c r="Q75" t="n">
        <v>1397.18</v>
      </c>
      <c r="R75" t="n">
        <v>84.73</v>
      </c>
      <c r="S75" t="n">
        <v>66.97</v>
      </c>
      <c r="T75" t="n">
        <v>6296.09</v>
      </c>
      <c r="U75" t="n">
        <v>0.79</v>
      </c>
      <c r="V75" t="n">
        <v>0.86</v>
      </c>
      <c r="W75" t="n">
        <v>5.32</v>
      </c>
      <c r="X75" t="n">
        <v>0.37</v>
      </c>
      <c r="Y75" t="n">
        <v>1</v>
      </c>
      <c r="Z75" t="n">
        <v>10</v>
      </c>
      <c r="AA75" t="n">
        <v>407.7849676834562</v>
      </c>
      <c r="AB75" t="n">
        <v>580.2488209595361</v>
      </c>
      <c r="AC75" t="n">
        <v>525.894422657131</v>
      </c>
      <c r="AD75" t="n">
        <v>407784.9676834561</v>
      </c>
      <c r="AE75" t="n">
        <v>580248.8209595361</v>
      </c>
      <c r="AF75" t="n">
        <v>4.352430813845711e-06</v>
      </c>
      <c r="AG75" t="n">
        <v>1.167916666666667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3.568</v>
      </c>
      <c r="E76" t="n">
        <v>28.03</v>
      </c>
      <c r="F76" t="n">
        <v>24.54</v>
      </c>
      <c r="G76" t="n">
        <v>105.16</v>
      </c>
      <c r="H76" t="n">
        <v>1.2</v>
      </c>
      <c r="I76" t="n">
        <v>14</v>
      </c>
      <c r="J76" t="n">
        <v>288.19</v>
      </c>
      <c r="K76" t="n">
        <v>59.19</v>
      </c>
      <c r="L76" t="n">
        <v>19.5</v>
      </c>
      <c r="M76" t="n">
        <v>12</v>
      </c>
      <c r="N76" t="n">
        <v>79.5</v>
      </c>
      <c r="O76" t="n">
        <v>35777.86</v>
      </c>
      <c r="P76" t="n">
        <v>332.53</v>
      </c>
      <c r="Q76" t="n">
        <v>1397.23</v>
      </c>
      <c r="R76" t="n">
        <v>84.56999999999999</v>
      </c>
      <c r="S76" t="n">
        <v>66.97</v>
      </c>
      <c r="T76" t="n">
        <v>6218.95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404.8992265547651</v>
      </c>
      <c r="AB76" t="n">
        <v>576.1426178863096</v>
      </c>
      <c r="AC76" t="n">
        <v>522.1728652553659</v>
      </c>
      <c r="AD76" t="n">
        <v>404899.2265547651</v>
      </c>
      <c r="AE76" t="n">
        <v>576142.6178863096</v>
      </c>
      <c r="AF76" t="n">
        <v>4.352552802433224e-06</v>
      </c>
      <c r="AG76" t="n">
        <v>1.167916666666667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3.5786</v>
      </c>
      <c r="E77" t="n">
        <v>27.94</v>
      </c>
      <c r="F77" t="n">
        <v>24.5</v>
      </c>
      <c r="G77" t="n">
        <v>113.09</v>
      </c>
      <c r="H77" t="n">
        <v>1.22</v>
      </c>
      <c r="I77" t="n">
        <v>13</v>
      </c>
      <c r="J77" t="n">
        <v>288.7</v>
      </c>
      <c r="K77" t="n">
        <v>59.19</v>
      </c>
      <c r="L77" t="n">
        <v>19.75</v>
      </c>
      <c r="M77" t="n">
        <v>11</v>
      </c>
      <c r="N77" t="n">
        <v>79.75</v>
      </c>
      <c r="O77" t="n">
        <v>35840.25</v>
      </c>
      <c r="P77" t="n">
        <v>330.97</v>
      </c>
      <c r="Q77" t="n">
        <v>1397.18</v>
      </c>
      <c r="R77" t="n">
        <v>83.59999999999999</v>
      </c>
      <c r="S77" t="n">
        <v>66.97</v>
      </c>
      <c r="T77" t="n">
        <v>5737.84</v>
      </c>
      <c r="U77" t="n">
        <v>0.8</v>
      </c>
      <c r="V77" t="n">
        <v>0.86</v>
      </c>
      <c r="W77" t="n">
        <v>5.31</v>
      </c>
      <c r="X77" t="n">
        <v>0.34</v>
      </c>
      <c r="Y77" t="n">
        <v>1</v>
      </c>
      <c r="Z77" t="n">
        <v>10</v>
      </c>
      <c r="AA77" t="n">
        <v>402.304657112041</v>
      </c>
      <c r="AB77" t="n">
        <v>572.450731280997</v>
      </c>
      <c r="AC77" t="n">
        <v>518.8268135191371</v>
      </c>
      <c r="AD77" t="n">
        <v>402304.657112041</v>
      </c>
      <c r="AE77" t="n">
        <v>572450.731280997</v>
      </c>
      <c r="AF77" t="n">
        <v>4.365483592709511e-06</v>
      </c>
      <c r="AG77" t="n">
        <v>1.164166666666667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3.5766</v>
      </c>
      <c r="E78" t="n">
        <v>27.96</v>
      </c>
      <c r="F78" t="n">
        <v>24.52</v>
      </c>
      <c r="G78" t="n">
        <v>113.16</v>
      </c>
      <c r="H78" t="n">
        <v>1.23</v>
      </c>
      <c r="I78" t="n">
        <v>13</v>
      </c>
      <c r="J78" t="n">
        <v>289.2</v>
      </c>
      <c r="K78" t="n">
        <v>59.19</v>
      </c>
      <c r="L78" t="n">
        <v>20</v>
      </c>
      <c r="M78" t="n">
        <v>11</v>
      </c>
      <c r="N78" t="n">
        <v>80.01000000000001</v>
      </c>
      <c r="O78" t="n">
        <v>35902.74</v>
      </c>
      <c r="P78" t="n">
        <v>332.35</v>
      </c>
      <c r="Q78" t="n">
        <v>1397.18</v>
      </c>
      <c r="R78" t="n">
        <v>83.98999999999999</v>
      </c>
      <c r="S78" t="n">
        <v>66.97</v>
      </c>
      <c r="T78" t="n">
        <v>5932.13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403.6773002164602</v>
      </c>
      <c r="AB78" t="n">
        <v>574.4039041688112</v>
      </c>
      <c r="AC78" t="n">
        <v>520.5970243167876</v>
      </c>
      <c r="AD78" t="n">
        <v>403677.3002164602</v>
      </c>
      <c r="AE78" t="n">
        <v>574403.9041688112</v>
      </c>
      <c r="AF78" t="n">
        <v>4.363043820959269e-06</v>
      </c>
      <c r="AG78" t="n">
        <v>1.165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3.5764</v>
      </c>
      <c r="E79" t="n">
        <v>27.96</v>
      </c>
      <c r="F79" t="n">
        <v>24.52</v>
      </c>
      <c r="G79" t="n">
        <v>113.17</v>
      </c>
      <c r="H79" t="n">
        <v>1.24</v>
      </c>
      <c r="I79" t="n">
        <v>13</v>
      </c>
      <c r="J79" t="n">
        <v>289.71</v>
      </c>
      <c r="K79" t="n">
        <v>59.19</v>
      </c>
      <c r="L79" t="n">
        <v>20.25</v>
      </c>
      <c r="M79" t="n">
        <v>10</v>
      </c>
      <c r="N79" t="n">
        <v>80.27</v>
      </c>
      <c r="O79" t="n">
        <v>35965.33</v>
      </c>
      <c r="P79" t="n">
        <v>332.17</v>
      </c>
      <c r="Q79" t="n">
        <v>1397.22</v>
      </c>
      <c r="R79" t="n">
        <v>84.16</v>
      </c>
      <c r="S79" t="n">
        <v>66.97</v>
      </c>
      <c r="T79" t="n">
        <v>6015.56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403.5646924857144</v>
      </c>
      <c r="AB79" t="n">
        <v>574.2436714280916</v>
      </c>
      <c r="AC79" t="n">
        <v>520.4518012648352</v>
      </c>
      <c r="AD79" t="n">
        <v>403564.6924857144</v>
      </c>
      <c r="AE79" t="n">
        <v>574243.6714280916</v>
      </c>
      <c r="AF79" t="n">
        <v>4.362799843784244e-06</v>
      </c>
      <c r="AG79" t="n">
        <v>1.165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3.5768</v>
      </c>
      <c r="E80" t="n">
        <v>27.96</v>
      </c>
      <c r="F80" t="n">
        <v>24.52</v>
      </c>
      <c r="G80" t="n">
        <v>113.16</v>
      </c>
      <c r="H80" t="n">
        <v>1.26</v>
      </c>
      <c r="I80" t="n">
        <v>13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332.41</v>
      </c>
      <c r="Q80" t="n">
        <v>1397.19</v>
      </c>
      <c r="R80" t="n">
        <v>84.06999999999999</v>
      </c>
      <c r="S80" t="n">
        <v>66.97</v>
      </c>
      <c r="T80" t="n">
        <v>5973.51</v>
      </c>
      <c r="U80" t="n">
        <v>0.8</v>
      </c>
      <c r="V80" t="n">
        <v>0.86</v>
      </c>
      <c r="W80" t="n">
        <v>5.32</v>
      </c>
      <c r="X80" t="n">
        <v>0.35</v>
      </c>
      <c r="Y80" t="n">
        <v>1</v>
      </c>
      <c r="Z80" t="n">
        <v>10</v>
      </c>
      <c r="AA80" t="n">
        <v>403.7002823796495</v>
      </c>
      <c r="AB80" t="n">
        <v>574.4366061420336</v>
      </c>
      <c r="AC80" t="n">
        <v>520.6266629557755</v>
      </c>
      <c r="AD80" t="n">
        <v>403700.2823796495</v>
      </c>
      <c r="AE80" t="n">
        <v>574436.6061420336</v>
      </c>
      <c r="AF80" t="n">
        <v>4.363287798134292e-06</v>
      </c>
      <c r="AG80" t="n">
        <v>1.165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3.5771</v>
      </c>
      <c r="E81" t="n">
        <v>27.96</v>
      </c>
      <c r="F81" t="n">
        <v>24.52</v>
      </c>
      <c r="G81" t="n">
        <v>113.15</v>
      </c>
      <c r="H81" t="n">
        <v>1.27</v>
      </c>
      <c r="I81" t="n">
        <v>13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329.98</v>
      </c>
      <c r="Q81" t="n">
        <v>1397.18</v>
      </c>
      <c r="R81" t="n">
        <v>83.90000000000001</v>
      </c>
      <c r="S81" t="n">
        <v>66.97</v>
      </c>
      <c r="T81" t="n">
        <v>5886.97</v>
      </c>
      <c r="U81" t="n">
        <v>0.8</v>
      </c>
      <c r="V81" t="n">
        <v>0.86</v>
      </c>
      <c r="W81" t="n">
        <v>5.32</v>
      </c>
      <c r="X81" t="n">
        <v>0.35</v>
      </c>
      <c r="Y81" t="n">
        <v>1</v>
      </c>
      <c r="Z81" t="n">
        <v>10</v>
      </c>
      <c r="AA81" t="n">
        <v>401.8530361694434</v>
      </c>
      <c r="AB81" t="n">
        <v>571.8081070053858</v>
      </c>
      <c r="AC81" t="n">
        <v>518.2443866184683</v>
      </c>
      <c r="AD81" t="n">
        <v>401853.0361694435</v>
      </c>
      <c r="AE81" t="n">
        <v>571808.1070053858</v>
      </c>
      <c r="AF81" t="n">
        <v>4.36365376389683e-06</v>
      </c>
      <c r="AG81" t="n">
        <v>1.165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3.5771</v>
      </c>
      <c r="E82" t="n">
        <v>27.96</v>
      </c>
      <c r="F82" t="n">
        <v>24.51</v>
      </c>
      <c r="G82" t="n">
        <v>113.14</v>
      </c>
      <c r="H82" t="n">
        <v>1.28</v>
      </c>
      <c r="I82" t="n">
        <v>13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328.79</v>
      </c>
      <c r="Q82" t="n">
        <v>1397.17</v>
      </c>
      <c r="R82" t="n">
        <v>83.88</v>
      </c>
      <c r="S82" t="n">
        <v>66.97</v>
      </c>
      <c r="T82" t="n">
        <v>5875.34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400.9065034048824</v>
      </c>
      <c r="AB82" t="n">
        <v>570.461258631459</v>
      </c>
      <c r="AC82" t="n">
        <v>517.0237033142929</v>
      </c>
      <c r="AD82" t="n">
        <v>400906.5034048824</v>
      </c>
      <c r="AE82" t="n">
        <v>570461.2586314591</v>
      </c>
      <c r="AF82" t="n">
        <v>4.36365376389683e-06</v>
      </c>
      <c r="AG82" t="n">
        <v>1.165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3.5766</v>
      </c>
      <c r="E83" t="n">
        <v>27.96</v>
      </c>
      <c r="F83" t="n">
        <v>24.52</v>
      </c>
      <c r="G83" t="n">
        <v>113.17</v>
      </c>
      <c r="H83" t="n">
        <v>1.3</v>
      </c>
      <c r="I83" t="n">
        <v>13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328.59</v>
      </c>
      <c r="Q83" t="n">
        <v>1397.26</v>
      </c>
      <c r="R83" t="n">
        <v>83.97</v>
      </c>
      <c r="S83" t="n">
        <v>66.97</v>
      </c>
      <c r="T83" t="n">
        <v>5924.04</v>
      </c>
      <c r="U83" t="n">
        <v>0.8</v>
      </c>
      <c r="V83" t="n">
        <v>0.86</v>
      </c>
      <c r="W83" t="n">
        <v>5.32</v>
      </c>
      <c r="X83" t="n">
        <v>0.35</v>
      </c>
      <c r="Y83" t="n">
        <v>1</v>
      </c>
      <c r="Z83" t="n">
        <v>10</v>
      </c>
      <c r="AA83" t="n">
        <v>400.8692700040867</v>
      </c>
      <c r="AB83" t="n">
        <v>570.4082781671846</v>
      </c>
      <c r="AC83" t="n">
        <v>516.9756857575736</v>
      </c>
      <c r="AD83" t="n">
        <v>400869.2700040867</v>
      </c>
      <c r="AE83" t="n">
        <v>570408.2781671846</v>
      </c>
      <c r="AF83" t="n">
        <v>4.363043820959269e-06</v>
      </c>
      <c r="AG83" t="n">
        <v>1.165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3.5865</v>
      </c>
      <c r="E84" t="n">
        <v>27.88</v>
      </c>
      <c r="F84" t="n">
        <v>24.49</v>
      </c>
      <c r="G84" t="n">
        <v>122.45</v>
      </c>
      <c r="H84" t="n">
        <v>1.31</v>
      </c>
      <c r="I84" t="n">
        <v>12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325.92</v>
      </c>
      <c r="Q84" t="n">
        <v>1397.22</v>
      </c>
      <c r="R84" t="n">
        <v>83.03</v>
      </c>
      <c r="S84" t="n">
        <v>66.97</v>
      </c>
      <c r="T84" t="n">
        <v>5455.05</v>
      </c>
      <c r="U84" t="n">
        <v>0.8100000000000001</v>
      </c>
      <c r="V84" t="n">
        <v>0.86</v>
      </c>
      <c r="W84" t="n">
        <v>5.32</v>
      </c>
      <c r="X84" t="n">
        <v>0.33</v>
      </c>
      <c r="Y84" t="n">
        <v>1</v>
      </c>
      <c r="Z84" t="n">
        <v>10</v>
      </c>
      <c r="AA84" t="n">
        <v>397.603215495169</v>
      </c>
      <c r="AB84" t="n">
        <v>565.7609163756139</v>
      </c>
      <c r="AC84" t="n">
        <v>512.763662298025</v>
      </c>
      <c r="AD84" t="n">
        <v>397603.215495169</v>
      </c>
      <c r="AE84" t="n">
        <v>565760.9163756139</v>
      </c>
      <c r="AF84" t="n">
        <v>4.37512069112297e-06</v>
      </c>
      <c r="AG84" t="n">
        <v>1.161666666666667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3.5871</v>
      </c>
      <c r="E85" t="n">
        <v>27.88</v>
      </c>
      <c r="F85" t="n">
        <v>24.49</v>
      </c>
      <c r="G85" t="n">
        <v>122.43</v>
      </c>
      <c r="H85" t="n">
        <v>1.32</v>
      </c>
      <c r="I85" t="n">
        <v>12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326.27</v>
      </c>
      <c r="Q85" t="n">
        <v>1397.21</v>
      </c>
      <c r="R85" t="n">
        <v>82.70999999999999</v>
      </c>
      <c r="S85" t="n">
        <v>66.97</v>
      </c>
      <c r="T85" t="n">
        <v>5295.82</v>
      </c>
      <c r="U85" t="n">
        <v>0.8100000000000001</v>
      </c>
      <c r="V85" t="n">
        <v>0.86</v>
      </c>
      <c r="W85" t="n">
        <v>5.32</v>
      </c>
      <c r="X85" t="n">
        <v>0.32</v>
      </c>
      <c r="Y85" t="n">
        <v>1</v>
      </c>
      <c r="Z85" t="n">
        <v>10</v>
      </c>
      <c r="AA85" t="n">
        <v>397.7995614058789</v>
      </c>
      <c r="AB85" t="n">
        <v>566.0403025526888</v>
      </c>
      <c r="AC85" t="n">
        <v>513.0168771723753</v>
      </c>
      <c r="AD85" t="n">
        <v>397799.5614058789</v>
      </c>
      <c r="AE85" t="n">
        <v>566040.3025526888</v>
      </c>
      <c r="AF85" t="n">
        <v>4.375852622648043e-06</v>
      </c>
      <c r="AG85" t="n">
        <v>1.161666666666667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3.5864</v>
      </c>
      <c r="E86" t="n">
        <v>27.88</v>
      </c>
      <c r="F86" t="n">
        <v>24.49</v>
      </c>
      <c r="G86" t="n">
        <v>122.46</v>
      </c>
      <c r="H86" t="n">
        <v>1.34</v>
      </c>
      <c r="I86" t="n">
        <v>12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326.73</v>
      </c>
      <c r="Q86" t="n">
        <v>1397.26</v>
      </c>
      <c r="R86" t="n">
        <v>82.84999999999999</v>
      </c>
      <c r="S86" t="n">
        <v>66.97</v>
      </c>
      <c r="T86" t="n">
        <v>5366.54</v>
      </c>
      <c r="U86" t="n">
        <v>0.8100000000000001</v>
      </c>
      <c r="V86" t="n">
        <v>0.86</v>
      </c>
      <c r="W86" t="n">
        <v>5.32</v>
      </c>
      <c r="X86" t="n">
        <v>0.33</v>
      </c>
      <c r="Y86" t="n">
        <v>1</v>
      </c>
      <c r="Z86" t="n">
        <v>10</v>
      </c>
      <c r="AA86" t="n">
        <v>398.2171984736977</v>
      </c>
      <c r="AB86" t="n">
        <v>566.6345702069565</v>
      </c>
      <c r="AC86" t="n">
        <v>513.5554772240361</v>
      </c>
      <c r="AD86" t="n">
        <v>398217.1984736977</v>
      </c>
      <c r="AE86" t="n">
        <v>566634.5702069565</v>
      </c>
      <c r="AF86" t="n">
        <v>4.374998702535458e-06</v>
      </c>
      <c r="AG86" t="n">
        <v>1.161666666666667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3.5854</v>
      </c>
      <c r="E87" t="n">
        <v>27.89</v>
      </c>
      <c r="F87" t="n">
        <v>24.5</v>
      </c>
      <c r="G87" t="n">
        <v>122.49</v>
      </c>
      <c r="H87" t="n">
        <v>1.35</v>
      </c>
      <c r="I87" t="n">
        <v>12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327.28</v>
      </c>
      <c r="Q87" t="n">
        <v>1397.17</v>
      </c>
      <c r="R87" t="n">
        <v>82.97</v>
      </c>
      <c r="S87" t="n">
        <v>66.97</v>
      </c>
      <c r="T87" t="n">
        <v>5425.64</v>
      </c>
      <c r="U87" t="n">
        <v>0.8100000000000001</v>
      </c>
      <c r="V87" t="n">
        <v>0.86</v>
      </c>
      <c r="W87" t="n">
        <v>5.33</v>
      </c>
      <c r="X87" t="n">
        <v>0.33</v>
      </c>
      <c r="Y87" t="n">
        <v>1</v>
      </c>
      <c r="Z87" t="n">
        <v>10</v>
      </c>
      <c r="AA87" t="n">
        <v>398.7964156179471</v>
      </c>
      <c r="AB87" t="n">
        <v>567.4587547445559</v>
      </c>
      <c r="AC87" t="n">
        <v>514.3024568574407</v>
      </c>
      <c r="AD87" t="n">
        <v>398796.4156179471</v>
      </c>
      <c r="AE87" t="n">
        <v>567458.7547445559</v>
      </c>
      <c r="AF87" t="n">
        <v>4.373778816660336e-06</v>
      </c>
      <c r="AG87" t="n">
        <v>1.162083333333333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3.5858</v>
      </c>
      <c r="E88" t="n">
        <v>27.89</v>
      </c>
      <c r="F88" t="n">
        <v>24.5</v>
      </c>
      <c r="G88" t="n">
        <v>122.48</v>
      </c>
      <c r="H88" t="n">
        <v>1.36</v>
      </c>
      <c r="I88" t="n">
        <v>12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327.78</v>
      </c>
      <c r="Q88" t="n">
        <v>1397.17</v>
      </c>
      <c r="R88" t="n">
        <v>83.03</v>
      </c>
      <c r="S88" t="n">
        <v>66.97</v>
      </c>
      <c r="T88" t="n">
        <v>5458.53</v>
      </c>
      <c r="U88" t="n">
        <v>0.8100000000000001</v>
      </c>
      <c r="V88" t="n">
        <v>0.86</v>
      </c>
      <c r="W88" t="n">
        <v>5.32</v>
      </c>
      <c r="X88" t="n">
        <v>0.33</v>
      </c>
      <c r="Y88" t="n">
        <v>1</v>
      </c>
      <c r="Z88" t="n">
        <v>10</v>
      </c>
      <c r="AA88" t="n">
        <v>399.1258678481164</v>
      </c>
      <c r="AB88" t="n">
        <v>567.9275416868609</v>
      </c>
      <c r="AC88" t="n">
        <v>514.7273305141678</v>
      </c>
      <c r="AD88" t="n">
        <v>399125.8678481164</v>
      </c>
      <c r="AE88" t="n">
        <v>567927.5416868608</v>
      </c>
      <c r="AF88" t="n">
        <v>4.374266771010385e-06</v>
      </c>
      <c r="AG88" t="n">
        <v>1.162083333333333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3.5861</v>
      </c>
      <c r="E89" t="n">
        <v>27.89</v>
      </c>
      <c r="F89" t="n">
        <v>24.49</v>
      </c>
      <c r="G89" t="n">
        <v>122.47</v>
      </c>
      <c r="H89" t="n">
        <v>1.37</v>
      </c>
      <c r="I89" t="n">
        <v>12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328.03</v>
      </c>
      <c r="Q89" t="n">
        <v>1397.17</v>
      </c>
      <c r="R89" t="n">
        <v>82.94</v>
      </c>
      <c r="S89" t="n">
        <v>66.97</v>
      </c>
      <c r="T89" t="n">
        <v>5412.26</v>
      </c>
      <c r="U89" t="n">
        <v>0.8100000000000001</v>
      </c>
      <c r="V89" t="n">
        <v>0.86</v>
      </c>
      <c r="W89" t="n">
        <v>5.32</v>
      </c>
      <c r="X89" t="n">
        <v>0.33</v>
      </c>
      <c r="Y89" t="n">
        <v>1</v>
      </c>
      <c r="Z89" t="n">
        <v>10</v>
      </c>
      <c r="AA89" t="n">
        <v>399.2220041491263</v>
      </c>
      <c r="AB89" t="n">
        <v>568.0643367620429</v>
      </c>
      <c r="AC89" t="n">
        <v>514.851311407341</v>
      </c>
      <c r="AD89" t="n">
        <v>399222.0041491263</v>
      </c>
      <c r="AE89" t="n">
        <v>568064.3367620429</v>
      </c>
      <c r="AF89" t="n">
        <v>4.374632736772922e-06</v>
      </c>
      <c r="AG89" t="n">
        <v>1.162083333333333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3.5862</v>
      </c>
      <c r="E90" t="n">
        <v>27.88</v>
      </c>
      <c r="F90" t="n">
        <v>24.49</v>
      </c>
      <c r="G90" t="n">
        <v>122.47</v>
      </c>
      <c r="H90" t="n">
        <v>1.39</v>
      </c>
      <c r="I90" t="n">
        <v>12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328.42</v>
      </c>
      <c r="Q90" t="n">
        <v>1397.17</v>
      </c>
      <c r="R90" t="n">
        <v>82.90000000000001</v>
      </c>
      <c r="S90" t="n">
        <v>66.97</v>
      </c>
      <c r="T90" t="n">
        <v>5392.32</v>
      </c>
      <c r="U90" t="n">
        <v>0.8100000000000001</v>
      </c>
      <c r="V90" t="n">
        <v>0.86</v>
      </c>
      <c r="W90" t="n">
        <v>5.32</v>
      </c>
      <c r="X90" t="n">
        <v>0.33</v>
      </c>
      <c r="Y90" t="n">
        <v>1</v>
      </c>
      <c r="Z90" t="n">
        <v>10</v>
      </c>
      <c r="AA90" t="n">
        <v>399.4974043710367</v>
      </c>
      <c r="AB90" t="n">
        <v>568.45621156548</v>
      </c>
      <c r="AC90" t="n">
        <v>515.2064776154629</v>
      </c>
      <c r="AD90" t="n">
        <v>399497.4043710367</v>
      </c>
      <c r="AE90" t="n">
        <v>568456.21156548</v>
      </c>
      <c r="AF90" t="n">
        <v>4.374754725360434e-06</v>
      </c>
      <c r="AG90" t="n">
        <v>1.161666666666667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3.5861</v>
      </c>
      <c r="E91" t="n">
        <v>27.89</v>
      </c>
      <c r="F91" t="n">
        <v>24.49</v>
      </c>
      <c r="G91" t="n">
        <v>122.47</v>
      </c>
      <c r="H91" t="n">
        <v>1.4</v>
      </c>
      <c r="I91" t="n">
        <v>12</v>
      </c>
      <c r="J91" t="n">
        <v>295.87</v>
      </c>
      <c r="K91" t="n">
        <v>59.19</v>
      </c>
      <c r="L91" t="n">
        <v>23.25</v>
      </c>
      <c r="M91" t="n">
        <v>0</v>
      </c>
      <c r="N91" t="n">
        <v>83.43000000000001</v>
      </c>
      <c r="O91" t="n">
        <v>36724.83</v>
      </c>
      <c r="P91" t="n">
        <v>328.94</v>
      </c>
      <c r="Q91" t="n">
        <v>1397.18</v>
      </c>
      <c r="R91" t="n">
        <v>82.89</v>
      </c>
      <c r="S91" t="n">
        <v>66.97</v>
      </c>
      <c r="T91" t="n">
        <v>5387.94</v>
      </c>
      <c r="U91" t="n">
        <v>0.8100000000000001</v>
      </c>
      <c r="V91" t="n">
        <v>0.86</v>
      </c>
      <c r="W91" t="n">
        <v>5.33</v>
      </c>
      <c r="X91" t="n">
        <v>0.33</v>
      </c>
      <c r="Y91" t="n">
        <v>1</v>
      </c>
      <c r="Z91" t="n">
        <v>10</v>
      </c>
      <c r="AA91" t="n">
        <v>399.8998068575443</v>
      </c>
      <c r="AB91" t="n">
        <v>569.0288015009884</v>
      </c>
      <c r="AC91" t="n">
        <v>515.7254305933518</v>
      </c>
      <c r="AD91" t="n">
        <v>399899.8068575443</v>
      </c>
      <c r="AE91" t="n">
        <v>569028.8015009884</v>
      </c>
      <c r="AF91" t="n">
        <v>4.374632736772922e-06</v>
      </c>
      <c r="AG91" t="n">
        <v>1.162083333333333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2.3269</v>
      </c>
      <c r="E2" t="n">
        <v>42.97</v>
      </c>
      <c r="F2" t="n">
        <v>32.3</v>
      </c>
      <c r="G2" t="n">
        <v>7.05</v>
      </c>
      <c r="H2" t="n">
        <v>0.12</v>
      </c>
      <c r="I2" t="n">
        <v>275</v>
      </c>
      <c r="J2" t="n">
        <v>150.44</v>
      </c>
      <c r="K2" t="n">
        <v>49.1</v>
      </c>
      <c r="L2" t="n">
        <v>1</v>
      </c>
      <c r="M2" t="n">
        <v>273</v>
      </c>
      <c r="N2" t="n">
        <v>25.34</v>
      </c>
      <c r="O2" t="n">
        <v>18787.76</v>
      </c>
      <c r="P2" t="n">
        <v>379.57</v>
      </c>
      <c r="Q2" t="n">
        <v>1397.77</v>
      </c>
      <c r="R2" t="n">
        <v>337.05</v>
      </c>
      <c r="S2" t="n">
        <v>66.97</v>
      </c>
      <c r="T2" t="n">
        <v>131152.32</v>
      </c>
      <c r="U2" t="n">
        <v>0.2</v>
      </c>
      <c r="V2" t="n">
        <v>0.65</v>
      </c>
      <c r="W2" t="n">
        <v>5.76</v>
      </c>
      <c r="X2" t="n">
        <v>8.119999999999999</v>
      </c>
      <c r="Y2" t="n">
        <v>1</v>
      </c>
      <c r="Z2" t="n">
        <v>10</v>
      </c>
      <c r="AA2" t="n">
        <v>685.5986036975854</v>
      </c>
      <c r="AB2" t="n">
        <v>975.5577399212893</v>
      </c>
      <c r="AC2" t="n">
        <v>884.173057958302</v>
      </c>
      <c r="AD2" t="n">
        <v>685598.6036975854</v>
      </c>
      <c r="AE2" t="n">
        <v>975557.7399212894</v>
      </c>
      <c r="AF2" t="n">
        <v>3.543678513041746e-06</v>
      </c>
      <c r="AG2" t="n">
        <v>1.790416666666667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2.588</v>
      </c>
      <c r="E3" t="n">
        <v>38.64</v>
      </c>
      <c r="F3" t="n">
        <v>30.13</v>
      </c>
      <c r="G3" t="n">
        <v>8.859999999999999</v>
      </c>
      <c r="H3" t="n">
        <v>0.15</v>
      </c>
      <c r="I3" t="n">
        <v>204</v>
      </c>
      <c r="J3" t="n">
        <v>150.78</v>
      </c>
      <c r="K3" t="n">
        <v>49.1</v>
      </c>
      <c r="L3" t="n">
        <v>1.25</v>
      </c>
      <c r="M3" t="n">
        <v>202</v>
      </c>
      <c r="N3" t="n">
        <v>25.44</v>
      </c>
      <c r="O3" t="n">
        <v>18830.65</v>
      </c>
      <c r="P3" t="n">
        <v>352.19</v>
      </c>
      <c r="Q3" t="n">
        <v>1397.42</v>
      </c>
      <c r="R3" t="n">
        <v>266.88</v>
      </c>
      <c r="S3" t="n">
        <v>66.97</v>
      </c>
      <c r="T3" t="n">
        <v>96421.59</v>
      </c>
      <c r="U3" t="n">
        <v>0.25</v>
      </c>
      <c r="V3" t="n">
        <v>0.7</v>
      </c>
      <c r="W3" t="n">
        <v>5.63</v>
      </c>
      <c r="X3" t="n">
        <v>5.96</v>
      </c>
      <c r="Y3" t="n">
        <v>1</v>
      </c>
      <c r="Z3" t="n">
        <v>10</v>
      </c>
      <c r="AA3" t="n">
        <v>574.393436105547</v>
      </c>
      <c r="AB3" t="n">
        <v>817.3207461780665</v>
      </c>
      <c r="AC3" t="n">
        <v>740.7588027945202</v>
      </c>
      <c r="AD3" t="n">
        <v>574393.436105547</v>
      </c>
      <c r="AE3" t="n">
        <v>817320.7461780666</v>
      </c>
      <c r="AF3" t="n">
        <v>3.941312472281593e-06</v>
      </c>
      <c r="AG3" t="n">
        <v>1.61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2.7688</v>
      </c>
      <c r="E4" t="n">
        <v>36.12</v>
      </c>
      <c r="F4" t="n">
        <v>28.89</v>
      </c>
      <c r="G4" t="n">
        <v>10.7</v>
      </c>
      <c r="H4" t="n">
        <v>0.18</v>
      </c>
      <c r="I4" t="n">
        <v>162</v>
      </c>
      <c r="J4" t="n">
        <v>151.13</v>
      </c>
      <c r="K4" t="n">
        <v>49.1</v>
      </c>
      <c r="L4" t="n">
        <v>1.5</v>
      </c>
      <c r="M4" t="n">
        <v>160</v>
      </c>
      <c r="N4" t="n">
        <v>25.54</v>
      </c>
      <c r="O4" t="n">
        <v>18873.58</v>
      </c>
      <c r="P4" t="n">
        <v>335.81</v>
      </c>
      <c r="Q4" t="n">
        <v>1397.81</v>
      </c>
      <c r="R4" t="n">
        <v>226.03</v>
      </c>
      <c r="S4" t="n">
        <v>66.97</v>
      </c>
      <c r="T4" t="n">
        <v>76205.75999999999</v>
      </c>
      <c r="U4" t="n">
        <v>0.3</v>
      </c>
      <c r="V4" t="n">
        <v>0.73</v>
      </c>
      <c r="W4" t="n">
        <v>5.57</v>
      </c>
      <c r="X4" t="n">
        <v>4.72</v>
      </c>
      <c r="Y4" t="n">
        <v>1</v>
      </c>
      <c r="Z4" t="n">
        <v>10</v>
      </c>
      <c r="AA4" t="n">
        <v>513.7419143834161</v>
      </c>
      <c r="AB4" t="n">
        <v>731.0179720257897</v>
      </c>
      <c r="AC4" t="n">
        <v>662.5403800298564</v>
      </c>
      <c r="AD4" t="n">
        <v>513741.9143834161</v>
      </c>
      <c r="AE4" t="n">
        <v>731017.9720257898</v>
      </c>
      <c r="AF4" t="n">
        <v>4.216656094765562e-06</v>
      </c>
      <c r="AG4" t="n">
        <v>1.505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2.9068</v>
      </c>
      <c r="E5" t="n">
        <v>34.4</v>
      </c>
      <c r="F5" t="n">
        <v>28.03</v>
      </c>
      <c r="G5" t="n">
        <v>12.55</v>
      </c>
      <c r="H5" t="n">
        <v>0.2</v>
      </c>
      <c r="I5" t="n">
        <v>134</v>
      </c>
      <c r="J5" t="n">
        <v>151.48</v>
      </c>
      <c r="K5" t="n">
        <v>49.1</v>
      </c>
      <c r="L5" t="n">
        <v>1.75</v>
      </c>
      <c r="M5" t="n">
        <v>132</v>
      </c>
      <c r="N5" t="n">
        <v>25.64</v>
      </c>
      <c r="O5" t="n">
        <v>18916.54</v>
      </c>
      <c r="P5" t="n">
        <v>323.93</v>
      </c>
      <c r="Q5" t="n">
        <v>1397.29</v>
      </c>
      <c r="R5" t="n">
        <v>198.7</v>
      </c>
      <c r="S5" t="n">
        <v>66.97</v>
      </c>
      <c r="T5" t="n">
        <v>62679.81</v>
      </c>
      <c r="U5" t="n">
        <v>0.34</v>
      </c>
      <c r="V5" t="n">
        <v>0.75</v>
      </c>
      <c r="W5" t="n">
        <v>5.51</v>
      </c>
      <c r="X5" t="n">
        <v>3.86</v>
      </c>
      <c r="Y5" t="n">
        <v>1</v>
      </c>
      <c r="Z5" t="n">
        <v>10</v>
      </c>
      <c r="AA5" t="n">
        <v>473.475962044705</v>
      </c>
      <c r="AB5" t="n">
        <v>673.7224039667592</v>
      </c>
      <c r="AC5" t="n">
        <v>610.6119338239985</v>
      </c>
      <c r="AD5" t="n">
        <v>473475.962044705</v>
      </c>
      <c r="AE5" t="n">
        <v>673722.4039667592</v>
      </c>
      <c r="AF5" t="n">
        <v>4.426818815466822e-06</v>
      </c>
      <c r="AG5" t="n">
        <v>1.433333333333333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3.0066</v>
      </c>
      <c r="E6" t="n">
        <v>33.26</v>
      </c>
      <c r="F6" t="n">
        <v>27.47</v>
      </c>
      <c r="G6" t="n">
        <v>14.33</v>
      </c>
      <c r="H6" t="n">
        <v>0.23</v>
      </c>
      <c r="I6" t="n">
        <v>115</v>
      </c>
      <c r="J6" t="n">
        <v>151.83</v>
      </c>
      <c r="K6" t="n">
        <v>49.1</v>
      </c>
      <c r="L6" t="n">
        <v>2</v>
      </c>
      <c r="M6" t="n">
        <v>113</v>
      </c>
      <c r="N6" t="n">
        <v>25.73</v>
      </c>
      <c r="O6" t="n">
        <v>18959.54</v>
      </c>
      <c r="P6" t="n">
        <v>315.78</v>
      </c>
      <c r="Q6" t="n">
        <v>1397.4</v>
      </c>
      <c r="R6" t="n">
        <v>180.23</v>
      </c>
      <c r="S6" t="n">
        <v>66.97</v>
      </c>
      <c r="T6" t="n">
        <v>53541.15</v>
      </c>
      <c r="U6" t="n">
        <v>0.37</v>
      </c>
      <c r="V6" t="n">
        <v>0.77</v>
      </c>
      <c r="W6" t="n">
        <v>5.48</v>
      </c>
      <c r="X6" t="n">
        <v>3.3</v>
      </c>
      <c r="Y6" t="n">
        <v>1</v>
      </c>
      <c r="Z6" t="n">
        <v>10</v>
      </c>
      <c r="AA6" t="n">
        <v>447.4704765531782</v>
      </c>
      <c r="AB6" t="n">
        <v>636.7184595086212</v>
      </c>
      <c r="AC6" t="n">
        <v>577.0743077163015</v>
      </c>
      <c r="AD6" t="n">
        <v>447470.4765531782</v>
      </c>
      <c r="AE6" t="n">
        <v>636718.4595086213</v>
      </c>
      <c r="AF6" t="n">
        <v>4.578806058408747e-06</v>
      </c>
      <c r="AG6" t="n">
        <v>1.385833333333333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3.0878</v>
      </c>
      <c r="E7" t="n">
        <v>32.39</v>
      </c>
      <c r="F7" t="n">
        <v>27.05</v>
      </c>
      <c r="G7" t="n">
        <v>16.23</v>
      </c>
      <c r="H7" t="n">
        <v>0.26</v>
      </c>
      <c r="I7" t="n">
        <v>100</v>
      </c>
      <c r="J7" t="n">
        <v>152.18</v>
      </c>
      <c r="K7" t="n">
        <v>49.1</v>
      </c>
      <c r="L7" t="n">
        <v>2.25</v>
      </c>
      <c r="M7" t="n">
        <v>98</v>
      </c>
      <c r="N7" t="n">
        <v>25.83</v>
      </c>
      <c r="O7" t="n">
        <v>19002.56</v>
      </c>
      <c r="P7" t="n">
        <v>308.85</v>
      </c>
      <c r="Q7" t="n">
        <v>1397.45</v>
      </c>
      <c r="R7" t="n">
        <v>166.05</v>
      </c>
      <c r="S7" t="n">
        <v>66.97</v>
      </c>
      <c r="T7" t="n">
        <v>46528.14</v>
      </c>
      <c r="U7" t="n">
        <v>0.4</v>
      </c>
      <c r="V7" t="n">
        <v>0.78</v>
      </c>
      <c r="W7" t="n">
        <v>5.48</v>
      </c>
      <c r="X7" t="n">
        <v>2.89</v>
      </c>
      <c r="Y7" t="n">
        <v>1</v>
      </c>
      <c r="Z7" t="n">
        <v>10</v>
      </c>
      <c r="AA7" t="n">
        <v>427.4863094041779</v>
      </c>
      <c r="AB7" t="n">
        <v>608.2824200637664</v>
      </c>
      <c r="AC7" t="n">
        <v>551.3019941736768</v>
      </c>
      <c r="AD7" t="n">
        <v>427486.3094041779</v>
      </c>
      <c r="AE7" t="n">
        <v>608282.4200637664</v>
      </c>
      <c r="AF7" t="n">
        <v>4.70246702160398e-06</v>
      </c>
      <c r="AG7" t="n">
        <v>1.349583333333333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3.1582</v>
      </c>
      <c r="E8" t="n">
        <v>31.66</v>
      </c>
      <c r="F8" t="n">
        <v>26.7</v>
      </c>
      <c r="G8" t="n">
        <v>18.2</v>
      </c>
      <c r="H8" t="n">
        <v>0.29</v>
      </c>
      <c r="I8" t="n">
        <v>88</v>
      </c>
      <c r="J8" t="n">
        <v>152.53</v>
      </c>
      <c r="K8" t="n">
        <v>49.1</v>
      </c>
      <c r="L8" t="n">
        <v>2.5</v>
      </c>
      <c r="M8" t="n">
        <v>86</v>
      </c>
      <c r="N8" t="n">
        <v>25.93</v>
      </c>
      <c r="O8" t="n">
        <v>19045.63</v>
      </c>
      <c r="P8" t="n">
        <v>302.81</v>
      </c>
      <c r="Q8" t="n">
        <v>1397.47</v>
      </c>
      <c r="R8" t="n">
        <v>155.11</v>
      </c>
      <c r="S8" t="n">
        <v>66.97</v>
      </c>
      <c r="T8" t="n">
        <v>41117.66</v>
      </c>
      <c r="U8" t="n">
        <v>0.43</v>
      </c>
      <c r="V8" t="n">
        <v>0.79</v>
      </c>
      <c r="W8" t="n">
        <v>5.44</v>
      </c>
      <c r="X8" t="n">
        <v>2.53</v>
      </c>
      <c r="Y8" t="n">
        <v>1</v>
      </c>
      <c r="Z8" t="n">
        <v>10</v>
      </c>
      <c r="AA8" t="n">
        <v>411.034325138858</v>
      </c>
      <c r="AB8" t="n">
        <v>584.8724240390803</v>
      </c>
      <c r="AC8" t="n">
        <v>530.0849129852141</v>
      </c>
      <c r="AD8" t="n">
        <v>411034.3251388581</v>
      </c>
      <c r="AE8" t="n">
        <v>584872.4240390803</v>
      </c>
      <c r="AF8" t="n">
        <v>4.809680467526942e-06</v>
      </c>
      <c r="AG8" t="n">
        <v>1.319166666666667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3.2174</v>
      </c>
      <c r="E9" t="n">
        <v>31.08</v>
      </c>
      <c r="F9" t="n">
        <v>26.39</v>
      </c>
      <c r="G9" t="n">
        <v>20.04</v>
      </c>
      <c r="H9" t="n">
        <v>0.32</v>
      </c>
      <c r="I9" t="n">
        <v>79</v>
      </c>
      <c r="J9" t="n">
        <v>152.88</v>
      </c>
      <c r="K9" t="n">
        <v>49.1</v>
      </c>
      <c r="L9" t="n">
        <v>2.75</v>
      </c>
      <c r="M9" t="n">
        <v>77</v>
      </c>
      <c r="N9" t="n">
        <v>26.03</v>
      </c>
      <c r="O9" t="n">
        <v>19088.72</v>
      </c>
      <c r="P9" t="n">
        <v>297.63</v>
      </c>
      <c r="Q9" t="n">
        <v>1397.45</v>
      </c>
      <c r="R9" t="n">
        <v>145.21</v>
      </c>
      <c r="S9" t="n">
        <v>66.97</v>
      </c>
      <c r="T9" t="n">
        <v>36211.15</v>
      </c>
      <c r="U9" t="n">
        <v>0.46</v>
      </c>
      <c r="V9" t="n">
        <v>0.8</v>
      </c>
      <c r="W9" t="n">
        <v>5.41</v>
      </c>
      <c r="X9" t="n">
        <v>2.22</v>
      </c>
      <c r="Y9" t="n">
        <v>1</v>
      </c>
      <c r="Z9" t="n">
        <v>10</v>
      </c>
      <c r="AA9" t="n">
        <v>397.5961038131986</v>
      </c>
      <c r="AB9" t="n">
        <v>565.7507969612034</v>
      </c>
      <c r="AC9" t="n">
        <v>512.7544908126091</v>
      </c>
      <c r="AD9" t="n">
        <v>397596.1038131986</v>
      </c>
      <c r="AE9" t="n">
        <v>565750.7969612033</v>
      </c>
      <c r="AF9" t="n">
        <v>4.89983722887125e-06</v>
      </c>
      <c r="AG9" t="n">
        <v>1.295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3.2693</v>
      </c>
      <c r="E10" t="n">
        <v>30.59</v>
      </c>
      <c r="F10" t="n">
        <v>26.14</v>
      </c>
      <c r="G10" t="n">
        <v>22.09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292.8</v>
      </c>
      <c r="Q10" t="n">
        <v>1397.36</v>
      </c>
      <c r="R10" t="n">
        <v>137.08</v>
      </c>
      <c r="S10" t="n">
        <v>66.97</v>
      </c>
      <c r="T10" t="n">
        <v>32184.92</v>
      </c>
      <c r="U10" t="n">
        <v>0.49</v>
      </c>
      <c r="V10" t="n">
        <v>0.8100000000000001</v>
      </c>
      <c r="W10" t="n">
        <v>5.4</v>
      </c>
      <c r="X10" t="n">
        <v>1.97</v>
      </c>
      <c r="Y10" t="n">
        <v>1</v>
      </c>
      <c r="Z10" t="n">
        <v>10</v>
      </c>
      <c r="AA10" t="n">
        <v>386.0904848476702</v>
      </c>
      <c r="AB10" t="n">
        <v>549.3791247117744</v>
      </c>
      <c r="AC10" t="n">
        <v>497.9164233930017</v>
      </c>
      <c r="AD10" t="n">
        <v>386090.4848476701</v>
      </c>
      <c r="AE10" t="n">
        <v>549379.1247117744</v>
      </c>
      <c r="AF10" t="n">
        <v>4.978876686874115e-06</v>
      </c>
      <c r="AG10" t="n">
        <v>1.274583333333333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3.3058</v>
      </c>
      <c r="E11" t="n">
        <v>30.25</v>
      </c>
      <c r="F11" t="n">
        <v>25.99</v>
      </c>
      <c r="G11" t="n">
        <v>23.99</v>
      </c>
      <c r="H11" t="n">
        <v>0.37</v>
      </c>
      <c r="I11" t="n">
        <v>65</v>
      </c>
      <c r="J11" t="n">
        <v>153.58</v>
      </c>
      <c r="K11" t="n">
        <v>49.1</v>
      </c>
      <c r="L11" t="n">
        <v>3.25</v>
      </c>
      <c r="M11" t="n">
        <v>63</v>
      </c>
      <c r="N11" t="n">
        <v>26.23</v>
      </c>
      <c r="O11" t="n">
        <v>19175.02</v>
      </c>
      <c r="P11" t="n">
        <v>289.29</v>
      </c>
      <c r="Q11" t="n">
        <v>1397.32</v>
      </c>
      <c r="R11" t="n">
        <v>131.95</v>
      </c>
      <c r="S11" t="n">
        <v>66.97</v>
      </c>
      <c r="T11" t="n">
        <v>29651.07</v>
      </c>
      <c r="U11" t="n">
        <v>0.51</v>
      </c>
      <c r="V11" t="n">
        <v>0.8100000000000001</v>
      </c>
      <c r="W11" t="n">
        <v>5.39</v>
      </c>
      <c r="X11" t="n">
        <v>1.82</v>
      </c>
      <c r="Y11" t="n">
        <v>1</v>
      </c>
      <c r="Z11" t="n">
        <v>10</v>
      </c>
      <c r="AA11" t="n">
        <v>378.2515356174071</v>
      </c>
      <c r="AB11" t="n">
        <v>538.2248610461444</v>
      </c>
      <c r="AC11" t="n">
        <v>487.8070274947014</v>
      </c>
      <c r="AD11" t="n">
        <v>378251.5356174071</v>
      </c>
      <c r="AE11" t="n">
        <v>538224.8610461444</v>
      </c>
      <c r="AF11" t="n">
        <v>5.034463203581333e-06</v>
      </c>
      <c r="AG11" t="n">
        <v>1.260416666666667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3.3377</v>
      </c>
      <c r="E12" t="n">
        <v>29.96</v>
      </c>
      <c r="F12" t="n">
        <v>25.85</v>
      </c>
      <c r="G12" t="n">
        <v>25.85</v>
      </c>
      <c r="H12" t="n">
        <v>0.4</v>
      </c>
      <c r="I12" t="n">
        <v>60</v>
      </c>
      <c r="J12" t="n">
        <v>153.93</v>
      </c>
      <c r="K12" t="n">
        <v>49.1</v>
      </c>
      <c r="L12" t="n">
        <v>3.5</v>
      </c>
      <c r="M12" t="n">
        <v>58</v>
      </c>
      <c r="N12" t="n">
        <v>26.33</v>
      </c>
      <c r="O12" t="n">
        <v>19218.22</v>
      </c>
      <c r="P12" t="n">
        <v>285.97</v>
      </c>
      <c r="Q12" t="n">
        <v>1397.4</v>
      </c>
      <c r="R12" t="n">
        <v>127.46</v>
      </c>
      <c r="S12" t="n">
        <v>66.97</v>
      </c>
      <c r="T12" t="n">
        <v>27431.4</v>
      </c>
      <c r="U12" t="n">
        <v>0.53</v>
      </c>
      <c r="V12" t="n">
        <v>0.8100000000000001</v>
      </c>
      <c r="W12" t="n">
        <v>5.39</v>
      </c>
      <c r="X12" t="n">
        <v>1.68</v>
      </c>
      <c r="Y12" t="n">
        <v>1</v>
      </c>
      <c r="Z12" t="n">
        <v>10</v>
      </c>
      <c r="AA12" t="n">
        <v>371.2951063094489</v>
      </c>
      <c r="AB12" t="n">
        <v>528.3263600617619</v>
      </c>
      <c r="AC12" t="n">
        <v>478.8357615957984</v>
      </c>
      <c r="AD12" t="n">
        <v>371295.1063094489</v>
      </c>
      <c r="AE12" t="n">
        <v>528326.3600617619</v>
      </c>
      <c r="AF12" t="n">
        <v>5.083044296265174e-06</v>
      </c>
      <c r="AG12" t="n">
        <v>1.248333333333333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3.3704</v>
      </c>
      <c r="E13" t="n">
        <v>29.67</v>
      </c>
      <c r="F13" t="n">
        <v>25.71</v>
      </c>
      <c r="G13" t="n">
        <v>28.05</v>
      </c>
      <c r="H13" t="n">
        <v>0.43</v>
      </c>
      <c r="I13" t="n">
        <v>55</v>
      </c>
      <c r="J13" t="n">
        <v>154.28</v>
      </c>
      <c r="K13" t="n">
        <v>49.1</v>
      </c>
      <c r="L13" t="n">
        <v>3.75</v>
      </c>
      <c r="M13" t="n">
        <v>53</v>
      </c>
      <c r="N13" t="n">
        <v>26.43</v>
      </c>
      <c r="O13" t="n">
        <v>19261.45</v>
      </c>
      <c r="P13" t="n">
        <v>282.48</v>
      </c>
      <c r="Q13" t="n">
        <v>1397.27</v>
      </c>
      <c r="R13" t="n">
        <v>123.33</v>
      </c>
      <c r="S13" t="n">
        <v>66.97</v>
      </c>
      <c r="T13" t="n">
        <v>25389.79</v>
      </c>
      <c r="U13" t="n">
        <v>0.54</v>
      </c>
      <c r="V13" t="n">
        <v>0.82</v>
      </c>
      <c r="W13" t="n">
        <v>5.37</v>
      </c>
      <c r="X13" t="n">
        <v>1.55</v>
      </c>
      <c r="Y13" t="n">
        <v>1</v>
      </c>
      <c r="Z13" t="n">
        <v>10</v>
      </c>
      <c r="AA13" t="n">
        <v>364.2501116338855</v>
      </c>
      <c r="AB13" t="n">
        <v>518.301836898527</v>
      </c>
      <c r="AC13" t="n">
        <v>469.7502785566004</v>
      </c>
      <c r="AD13" t="n">
        <v>364250.1116338855</v>
      </c>
      <c r="AE13" t="n">
        <v>518301.8368985269</v>
      </c>
      <c r="AF13" t="n">
        <v>5.132843723561777e-06</v>
      </c>
      <c r="AG13" t="n">
        <v>1.23625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3.3882</v>
      </c>
      <c r="E14" t="n">
        <v>29.51</v>
      </c>
      <c r="F14" t="n">
        <v>25.65</v>
      </c>
      <c r="G14" t="n">
        <v>29.59</v>
      </c>
      <c r="H14" t="n">
        <v>0.46</v>
      </c>
      <c r="I14" t="n">
        <v>52</v>
      </c>
      <c r="J14" t="n">
        <v>154.63</v>
      </c>
      <c r="K14" t="n">
        <v>49.1</v>
      </c>
      <c r="L14" t="n">
        <v>4</v>
      </c>
      <c r="M14" t="n">
        <v>50</v>
      </c>
      <c r="N14" t="n">
        <v>26.53</v>
      </c>
      <c r="O14" t="n">
        <v>19304.72</v>
      </c>
      <c r="P14" t="n">
        <v>279.84</v>
      </c>
      <c r="Q14" t="n">
        <v>1397.46</v>
      </c>
      <c r="R14" t="n">
        <v>120.71</v>
      </c>
      <c r="S14" t="n">
        <v>66.97</v>
      </c>
      <c r="T14" t="n">
        <v>24094.21</v>
      </c>
      <c r="U14" t="n">
        <v>0.55</v>
      </c>
      <c r="V14" t="n">
        <v>0.82</v>
      </c>
      <c r="W14" t="n">
        <v>5.38</v>
      </c>
      <c r="X14" t="n">
        <v>1.48</v>
      </c>
      <c r="Y14" t="n">
        <v>1</v>
      </c>
      <c r="Z14" t="n">
        <v>10</v>
      </c>
      <c r="AA14" t="n">
        <v>359.9663533327978</v>
      </c>
      <c r="AB14" t="n">
        <v>512.2063554549559</v>
      </c>
      <c r="AC14" t="n">
        <v>464.2257870302184</v>
      </c>
      <c r="AD14" t="n">
        <v>359966.3533327978</v>
      </c>
      <c r="AE14" t="n">
        <v>512206.3554549558</v>
      </c>
      <c r="AF14" t="n">
        <v>5.159951668695708e-06</v>
      </c>
      <c r="AG14" t="n">
        <v>1.229583333333333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3.4158</v>
      </c>
      <c r="E15" t="n">
        <v>29.28</v>
      </c>
      <c r="F15" t="n">
        <v>25.53</v>
      </c>
      <c r="G15" t="n">
        <v>31.92</v>
      </c>
      <c r="H15" t="n">
        <v>0.49</v>
      </c>
      <c r="I15" t="n">
        <v>48</v>
      </c>
      <c r="J15" t="n">
        <v>154.98</v>
      </c>
      <c r="K15" t="n">
        <v>49.1</v>
      </c>
      <c r="L15" t="n">
        <v>4.25</v>
      </c>
      <c r="M15" t="n">
        <v>46</v>
      </c>
      <c r="N15" t="n">
        <v>26.63</v>
      </c>
      <c r="O15" t="n">
        <v>19348.03</v>
      </c>
      <c r="P15" t="n">
        <v>276.78</v>
      </c>
      <c r="Q15" t="n">
        <v>1397.32</v>
      </c>
      <c r="R15" t="n">
        <v>116.85</v>
      </c>
      <c r="S15" t="n">
        <v>66.97</v>
      </c>
      <c r="T15" t="n">
        <v>22185.05</v>
      </c>
      <c r="U15" t="n">
        <v>0.57</v>
      </c>
      <c r="V15" t="n">
        <v>0.82</v>
      </c>
      <c r="W15" t="n">
        <v>5.38</v>
      </c>
      <c r="X15" t="n">
        <v>1.37</v>
      </c>
      <c r="Y15" t="n">
        <v>1</v>
      </c>
      <c r="Z15" t="n">
        <v>10</v>
      </c>
      <c r="AA15" t="n">
        <v>354.0956844158266</v>
      </c>
      <c r="AB15" t="n">
        <v>503.8528137913981</v>
      </c>
      <c r="AC15" t="n">
        <v>456.6547574794227</v>
      </c>
      <c r="AD15" t="n">
        <v>354095.6844158266</v>
      </c>
      <c r="AE15" t="n">
        <v>503852.8137913981</v>
      </c>
      <c r="AF15" t="n">
        <v>5.20198421283596e-06</v>
      </c>
      <c r="AG15" t="n">
        <v>1.22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3.4391</v>
      </c>
      <c r="E16" t="n">
        <v>29.08</v>
      </c>
      <c r="F16" t="n">
        <v>25.43</v>
      </c>
      <c r="G16" t="n">
        <v>33.9</v>
      </c>
      <c r="H16" t="n">
        <v>0.51</v>
      </c>
      <c r="I16" t="n">
        <v>45</v>
      </c>
      <c r="J16" t="n">
        <v>155.33</v>
      </c>
      <c r="K16" t="n">
        <v>49.1</v>
      </c>
      <c r="L16" t="n">
        <v>4.5</v>
      </c>
      <c r="M16" t="n">
        <v>43</v>
      </c>
      <c r="N16" t="n">
        <v>26.74</v>
      </c>
      <c r="O16" t="n">
        <v>19391.36</v>
      </c>
      <c r="P16" t="n">
        <v>273.88</v>
      </c>
      <c r="Q16" t="n">
        <v>1397.26</v>
      </c>
      <c r="R16" t="n">
        <v>113.56</v>
      </c>
      <c r="S16" t="n">
        <v>66.97</v>
      </c>
      <c r="T16" t="n">
        <v>20555</v>
      </c>
      <c r="U16" t="n">
        <v>0.59</v>
      </c>
      <c r="V16" t="n">
        <v>0.83</v>
      </c>
      <c r="W16" t="n">
        <v>5.37</v>
      </c>
      <c r="X16" t="n">
        <v>1.26</v>
      </c>
      <c r="Y16" t="n">
        <v>1</v>
      </c>
      <c r="Z16" t="n">
        <v>10</v>
      </c>
      <c r="AA16" t="n">
        <v>348.9696446825668</v>
      </c>
      <c r="AB16" t="n">
        <v>496.5588261578851</v>
      </c>
      <c r="AC16" t="n">
        <v>450.0440289835828</v>
      </c>
      <c r="AD16" t="n">
        <v>348969.6446825668</v>
      </c>
      <c r="AE16" t="n">
        <v>496558.8261578851</v>
      </c>
      <c r="AF16" t="n">
        <v>5.237468208432622e-06</v>
      </c>
      <c r="AG16" t="n">
        <v>1.211666666666667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3.4607</v>
      </c>
      <c r="E17" t="n">
        <v>28.9</v>
      </c>
      <c r="F17" t="n">
        <v>25.34</v>
      </c>
      <c r="G17" t="n">
        <v>36.19</v>
      </c>
      <c r="H17" t="n">
        <v>0.54</v>
      </c>
      <c r="I17" t="n">
        <v>42</v>
      </c>
      <c r="J17" t="n">
        <v>155.68</v>
      </c>
      <c r="K17" t="n">
        <v>49.1</v>
      </c>
      <c r="L17" t="n">
        <v>4.75</v>
      </c>
      <c r="M17" t="n">
        <v>40</v>
      </c>
      <c r="N17" t="n">
        <v>26.84</v>
      </c>
      <c r="O17" t="n">
        <v>19434.74</v>
      </c>
      <c r="P17" t="n">
        <v>270.67</v>
      </c>
      <c r="Q17" t="n">
        <v>1397.21</v>
      </c>
      <c r="R17" t="n">
        <v>110.8</v>
      </c>
      <c r="S17" t="n">
        <v>66.97</v>
      </c>
      <c r="T17" t="n">
        <v>19191.5</v>
      </c>
      <c r="U17" t="n">
        <v>0.6</v>
      </c>
      <c r="V17" t="n">
        <v>0.83</v>
      </c>
      <c r="W17" t="n">
        <v>5.36</v>
      </c>
      <c r="X17" t="n">
        <v>1.17</v>
      </c>
      <c r="Y17" t="n">
        <v>1</v>
      </c>
      <c r="Z17" t="n">
        <v>10</v>
      </c>
      <c r="AA17" t="n">
        <v>343.8909162393571</v>
      </c>
      <c r="AB17" t="n">
        <v>489.3321591037095</v>
      </c>
      <c r="AC17" t="n">
        <v>443.4943148593796</v>
      </c>
      <c r="AD17" t="n">
        <v>343890.9162393571</v>
      </c>
      <c r="AE17" t="n">
        <v>489332.1591037095</v>
      </c>
      <c r="AF17" t="n">
        <v>5.270363242977167e-06</v>
      </c>
      <c r="AG17" t="n">
        <v>1.204166666666667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3.4721</v>
      </c>
      <c r="E18" t="n">
        <v>28.8</v>
      </c>
      <c r="F18" t="n">
        <v>25.3</v>
      </c>
      <c r="G18" t="n">
        <v>37.95</v>
      </c>
      <c r="H18" t="n">
        <v>0.57</v>
      </c>
      <c r="I18" t="n">
        <v>40</v>
      </c>
      <c r="J18" t="n">
        <v>156.03</v>
      </c>
      <c r="K18" t="n">
        <v>49.1</v>
      </c>
      <c r="L18" t="n">
        <v>5</v>
      </c>
      <c r="M18" t="n">
        <v>38</v>
      </c>
      <c r="N18" t="n">
        <v>26.94</v>
      </c>
      <c r="O18" t="n">
        <v>19478.15</v>
      </c>
      <c r="P18" t="n">
        <v>268.18</v>
      </c>
      <c r="Q18" t="n">
        <v>1397.26</v>
      </c>
      <c r="R18" t="n">
        <v>109.4</v>
      </c>
      <c r="S18" t="n">
        <v>66.97</v>
      </c>
      <c r="T18" t="n">
        <v>18501.71</v>
      </c>
      <c r="U18" t="n">
        <v>0.61</v>
      </c>
      <c r="V18" t="n">
        <v>0.83</v>
      </c>
      <c r="W18" t="n">
        <v>5.37</v>
      </c>
      <c r="X18" t="n">
        <v>1.14</v>
      </c>
      <c r="Y18" t="n">
        <v>1</v>
      </c>
      <c r="Z18" t="n">
        <v>10</v>
      </c>
      <c r="AA18" t="n">
        <v>340.6571130347127</v>
      </c>
      <c r="AB18" t="n">
        <v>484.7306886096657</v>
      </c>
      <c r="AC18" t="n">
        <v>439.3238838624887</v>
      </c>
      <c r="AD18" t="n">
        <v>340657.1130347127</v>
      </c>
      <c r="AE18" t="n">
        <v>484730.6886096657</v>
      </c>
      <c r="AF18" t="n">
        <v>5.28772451120901e-06</v>
      </c>
      <c r="AG18" t="n">
        <v>1.2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3.4875</v>
      </c>
      <c r="E19" t="n">
        <v>28.67</v>
      </c>
      <c r="F19" t="n">
        <v>25.24</v>
      </c>
      <c r="G19" t="n">
        <v>39.85</v>
      </c>
      <c r="H19" t="n">
        <v>0.59</v>
      </c>
      <c r="I19" t="n">
        <v>38</v>
      </c>
      <c r="J19" t="n">
        <v>156.39</v>
      </c>
      <c r="K19" t="n">
        <v>49.1</v>
      </c>
      <c r="L19" t="n">
        <v>5.25</v>
      </c>
      <c r="M19" t="n">
        <v>36</v>
      </c>
      <c r="N19" t="n">
        <v>27.04</v>
      </c>
      <c r="O19" t="n">
        <v>19521.59</v>
      </c>
      <c r="P19" t="n">
        <v>264.92</v>
      </c>
      <c r="Q19" t="n">
        <v>1397.41</v>
      </c>
      <c r="R19" t="n">
        <v>107.34</v>
      </c>
      <c r="S19" t="n">
        <v>66.97</v>
      </c>
      <c r="T19" t="n">
        <v>17479.74</v>
      </c>
      <c r="U19" t="n">
        <v>0.62</v>
      </c>
      <c r="V19" t="n">
        <v>0.83</v>
      </c>
      <c r="W19" t="n">
        <v>5.36</v>
      </c>
      <c r="X19" t="n">
        <v>1.07</v>
      </c>
      <c r="Y19" t="n">
        <v>1</v>
      </c>
      <c r="Z19" t="n">
        <v>10</v>
      </c>
      <c r="AA19" t="n">
        <v>336.3749227879665</v>
      </c>
      <c r="AB19" t="n">
        <v>478.6374383951856</v>
      </c>
      <c r="AC19" t="n">
        <v>433.8014145563893</v>
      </c>
      <c r="AD19" t="n">
        <v>336374.9227879664</v>
      </c>
      <c r="AE19" t="n">
        <v>478637.4383951856</v>
      </c>
      <c r="AF19" t="n">
        <v>5.311177452504657e-06</v>
      </c>
      <c r="AG19" t="n">
        <v>1.194583333333333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3.5008</v>
      </c>
      <c r="E20" t="n">
        <v>28.56</v>
      </c>
      <c r="F20" t="n">
        <v>25.19</v>
      </c>
      <c r="G20" t="n">
        <v>41.98</v>
      </c>
      <c r="H20" t="n">
        <v>0.62</v>
      </c>
      <c r="I20" t="n">
        <v>36</v>
      </c>
      <c r="J20" t="n">
        <v>156.74</v>
      </c>
      <c r="K20" t="n">
        <v>49.1</v>
      </c>
      <c r="L20" t="n">
        <v>5.5</v>
      </c>
      <c r="M20" t="n">
        <v>34</v>
      </c>
      <c r="N20" t="n">
        <v>27.14</v>
      </c>
      <c r="O20" t="n">
        <v>19565.07</v>
      </c>
      <c r="P20" t="n">
        <v>262.99</v>
      </c>
      <c r="Q20" t="n">
        <v>1397.33</v>
      </c>
      <c r="R20" t="n">
        <v>105.89</v>
      </c>
      <c r="S20" t="n">
        <v>66.97</v>
      </c>
      <c r="T20" t="n">
        <v>16767.12</v>
      </c>
      <c r="U20" t="n">
        <v>0.63</v>
      </c>
      <c r="V20" t="n">
        <v>0.84</v>
      </c>
      <c r="W20" t="n">
        <v>5.35</v>
      </c>
      <c r="X20" t="n">
        <v>1.02</v>
      </c>
      <c r="Y20" t="n">
        <v>1</v>
      </c>
      <c r="Z20" t="n">
        <v>10</v>
      </c>
      <c r="AA20" t="n">
        <v>333.3917662147338</v>
      </c>
      <c r="AB20" t="n">
        <v>474.3926201170888</v>
      </c>
      <c r="AC20" t="n">
        <v>429.9542266311253</v>
      </c>
      <c r="AD20" t="n">
        <v>333391.7662147338</v>
      </c>
      <c r="AE20" t="n">
        <v>474392.6201170888</v>
      </c>
      <c r="AF20" t="n">
        <v>5.331432265441808e-06</v>
      </c>
      <c r="AG20" t="n">
        <v>1.19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3.5184</v>
      </c>
      <c r="E21" t="n">
        <v>28.42</v>
      </c>
      <c r="F21" t="n">
        <v>25.11</v>
      </c>
      <c r="G21" t="n">
        <v>44.31</v>
      </c>
      <c r="H21" t="n">
        <v>0.65</v>
      </c>
      <c r="I21" t="n">
        <v>34</v>
      </c>
      <c r="J21" t="n">
        <v>157.09</v>
      </c>
      <c r="K21" t="n">
        <v>49.1</v>
      </c>
      <c r="L21" t="n">
        <v>5.75</v>
      </c>
      <c r="M21" t="n">
        <v>32</v>
      </c>
      <c r="N21" t="n">
        <v>27.25</v>
      </c>
      <c r="O21" t="n">
        <v>19608.58</v>
      </c>
      <c r="P21" t="n">
        <v>259.96</v>
      </c>
      <c r="Q21" t="n">
        <v>1397.2</v>
      </c>
      <c r="R21" t="n">
        <v>103.18</v>
      </c>
      <c r="S21" t="n">
        <v>66.97</v>
      </c>
      <c r="T21" t="n">
        <v>15421.58</v>
      </c>
      <c r="U21" t="n">
        <v>0.65</v>
      </c>
      <c r="V21" t="n">
        <v>0.84</v>
      </c>
      <c r="W21" t="n">
        <v>5.35</v>
      </c>
      <c r="X21" t="n">
        <v>0.9399999999999999</v>
      </c>
      <c r="Y21" t="n">
        <v>1</v>
      </c>
      <c r="Z21" t="n">
        <v>10</v>
      </c>
      <c r="AA21" t="n">
        <v>329.0539348054411</v>
      </c>
      <c r="AB21" t="n">
        <v>468.2201965109368</v>
      </c>
      <c r="AC21" t="n">
        <v>424.3600004448751</v>
      </c>
      <c r="AD21" t="n">
        <v>329053.9348054411</v>
      </c>
      <c r="AE21" t="n">
        <v>468220.1965109368</v>
      </c>
      <c r="AF21" t="n">
        <v>5.358235626922549e-06</v>
      </c>
      <c r="AG21" t="n">
        <v>1.184166666666667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3.5319</v>
      </c>
      <c r="E22" t="n">
        <v>28.31</v>
      </c>
      <c r="F22" t="n">
        <v>25.06</v>
      </c>
      <c r="G22" t="n">
        <v>46.99</v>
      </c>
      <c r="H22" t="n">
        <v>0.67</v>
      </c>
      <c r="I22" t="n">
        <v>32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257.07</v>
      </c>
      <c r="Q22" t="n">
        <v>1397.36</v>
      </c>
      <c r="R22" t="n">
        <v>101.24</v>
      </c>
      <c r="S22" t="n">
        <v>66.97</v>
      </c>
      <c r="T22" t="n">
        <v>14461.28</v>
      </c>
      <c r="U22" t="n">
        <v>0.66</v>
      </c>
      <c r="V22" t="n">
        <v>0.84</v>
      </c>
      <c r="W22" t="n">
        <v>5.36</v>
      </c>
      <c r="X22" t="n">
        <v>0.89</v>
      </c>
      <c r="Y22" t="n">
        <v>1</v>
      </c>
      <c r="Z22" t="n">
        <v>10</v>
      </c>
      <c r="AA22" t="n">
        <v>325.3799113759554</v>
      </c>
      <c r="AB22" t="n">
        <v>462.9923241466185</v>
      </c>
      <c r="AC22" t="n">
        <v>419.6218453302953</v>
      </c>
      <c r="AD22" t="n">
        <v>325379.9113759554</v>
      </c>
      <c r="AE22" t="n">
        <v>462992.3241466185</v>
      </c>
      <c r="AF22" t="n">
        <v>5.378795023512889e-06</v>
      </c>
      <c r="AG22" t="n">
        <v>1.179583333333333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3.5393</v>
      </c>
      <c r="E23" t="n">
        <v>28.25</v>
      </c>
      <c r="F23" t="n">
        <v>25.03</v>
      </c>
      <c r="G23" t="n">
        <v>48.45</v>
      </c>
      <c r="H23" t="n">
        <v>0.7</v>
      </c>
      <c r="I23" t="n">
        <v>31</v>
      </c>
      <c r="J23" t="n">
        <v>157.8</v>
      </c>
      <c r="K23" t="n">
        <v>49.1</v>
      </c>
      <c r="L23" t="n">
        <v>6.25</v>
      </c>
      <c r="M23" t="n">
        <v>29</v>
      </c>
      <c r="N23" t="n">
        <v>27.45</v>
      </c>
      <c r="O23" t="n">
        <v>19695.71</v>
      </c>
      <c r="P23" t="n">
        <v>254.65</v>
      </c>
      <c r="Q23" t="n">
        <v>1397.18</v>
      </c>
      <c r="R23" t="n">
        <v>100.64</v>
      </c>
      <c r="S23" t="n">
        <v>66.97</v>
      </c>
      <c r="T23" t="n">
        <v>14164.41</v>
      </c>
      <c r="U23" t="n">
        <v>0.67</v>
      </c>
      <c r="V23" t="n">
        <v>0.84</v>
      </c>
      <c r="W23" t="n">
        <v>5.35</v>
      </c>
      <c r="X23" t="n">
        <v>0.86</v>
      </c>
      <c r="Y23" t="n">
        <v>1</v>
      </c>
      <c r="Z23" t="n">
        <v>10</v>
      </c>
      <c r="AA23" t="n">
        <v>322.7349008557235</v>
      </c>
      <c r="AB23" t="n">
        <v>459.2286634984371</v>
      </c>
      <c r="AC23" t="n">
        <v>416.2107429339481</v>
      </c>
      <c r="AD23" t="n">
        <v>322734.9008557235</v>
      </c>
      <c r="AE23" t="n">
        <v>459228.6634984371</v>
      </c>
      <c r="AF23" t="n">
        <v>5.390064618680927e-06</v>
      </c>
      <c r="AG23" t="n">
        <v>1.177083333333333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3.5567</v>
      </c>
      <c r="E24" t="n">
        <v>28.12</v>
      </c>
      <c r="F24" t="n">
        <v>24.95</v>
      </c>
      <c r="G24" t="n">
        <v>51.63</v>
      </c>
      <c r="H24" t="n">
        <v>0.73</v>
      </c>
      <c r="I24" t="n">
        <v>29</v>
      </c>
      <c r="J24" t="n">
        <v>158.15</v>
      </c>
      <c r="K24" t="n">
        <v>49.1</v>
      </c>
      <c r="L24" t="n">
        <v>6.5</v>
      </c>
      <c r="M24" t="n">
        <v>27</v>
      </c>
      <c r="N24" t="n">
        <v>27.56</v>
      </c>
      <c r="O24" t="n">
        <v>19739.33</v>
      </c>
      <c r="P24" t="n">
        <v>251.79</v>
      </c>
      <c r="Q24" t="n">
        <v>1397.24</v>
      </c>
      <c r="R24" t="n">
        <v>98.44</v>
      </c>
      <c r="S24" t="n">
        <v>66.97</v>
      </c>
      <c r="T24" t="n">
        <v>13078.58</v>
      </c>
      <c r="U24" t="n">
        <v>0.68</v>
      </c>
      <c r="V24" t="n">
        <v>0.84</v>
      </c>
      <c r="W24" t="n">
        <v>5.33</v>
      </c>
      <c r="X24" t="n">
        <v>0.79</v>
      </c>
      <c r="Y24" t="n">
        <v>1</v>
      </c>
      <c r="Z24" t="n">
        <v>10</v>
      </c>
      <c r="AA24" t="n">
        <v>318.6445100817544</v>
      </c>
      <c r="AB24" t="n">
        <v>453.4083302052745</v>
      </c>
      <c r="AC24" t="n">
        <v>410.9356252494034</v>
      </c>
      <c r="AD24" t="n">
        <v>318644.5100817545</v>
      </c>
      <c r="AE24" t="n">
        <v>453408.3302052745</v>
      </c>
      <c r="AF24" t="n">
        <v>5.416563396508479e-06</v>
      </c>
      <c r="AG24" t="n">
        <v>1.171666666666667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3.5625</v>
      </c>
      <c r="E25" t="n">
        <v>28.07</v>
      </c>
      <c r="F25" t="n">
        <v>24.94</v>
      </c>
      <c r="G25" t="n">
        <v>53.44</v>
      </c>
      <c r="H25" t="n">
        <v>0.75</v>
      </c>
      <c r="I25" t="n">
        <v>28</v>
      </c>
      <c r="J25" t="n">
        <v>158.51</v>
      </c>
      <c r="K25" t="n">
        <v>49.1</v>
      </c>
      <c r="L25" t="n">
        <v>6.75</v>
      </c>
      <c r="M25" t="n">
        <v>26</v>
      </c>
      <c r="N25" t="n">
        <v>27.66</v>
      </c>
      <c r="O25" t="n">
        <v>19782.99</v>
      </c>
      <c r="P25" t="n">
        <v>250.14</v>
      </c>
      <c r="Q25" t="n">
        <v>1397.22</v>
      </c>
      <c r="R25" t="n">
        <v>97.76000000000001</v>
      </c>
      <c r="S25" t="n">
        <v>66.97</v>
      </c>
      <c r="T25" t="n">
        <v>12739.27</v>
      </c>
      <c r="U25" t="n">
        <v>0.6899999999999999</v>
      </c>
      <c r="V25" t="n">
        <v>0.84</v>
      </c>
      <c r="W25" t="n">
        <v>5.34</v>
      </c>
      <c r="X25" t="n">
        <v>0.77</v>
      </c>
      <c r="Y25" t="n">
        <v>1</v>
      </c>
      <c r="Z25" t="n">
        <v>10</v>
      </c>
      <c r="AA25" t="n">
        <v>316.8423480674056</v>
      </c>
      <c r="AB25" t="n">
        <v>450.8439826523365</v>
      </c>
      <c r="AC25" t="n">
        <v>408.6114911415314</v>
      </c>
      <c r="AD25" t="n">
        <v>316842.3480674056</v>
      </c>
      <c r="AE25" t="n">
        <v>450843.9826523365</v>
      </c>
      <c r="AF25" t="n">
        <v>5.425396322450995e-06</v>
      </c>
      <c r="AG25" t="n">
        <v>1.169583333333333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3.568</v>
      </c>
      <c r="E26" t="n">
        <v>28.03</v>
      </c>
      <c r="F26" t="n">
        <v>24.93</v>
      </c>
      <c r="G26" t="n">
        <v>55.39</v>
      </c>
      <c r="H26" t="n">
        <v>0.78</v>
      </c>
      <c r="I26" t="n">
        <v>27</v>
      </c>
      <c r="J26" t="n">
        <v>158.86</v>
      </c>
      <c r="K26" t="n">
        <v>49.1</v>
      </c>
      <c r="L26" t="n">
        <v>7</v>
      </c>
      <c r="M26" t="n">
        <v>25</v>
      </c>
      <c r="N26" t="n">
        <v>27.77</v>
      </c>
      <c r="O26" t="n">
        <v>19826.68</v>
      </c>
      <c r="P26" t="n">
        <v>245.36</v>
      </c>
      <c r="Q26" t="n">
        <v>1397.2</v>
      </c>
      <c r="R26" t="n">
        <v>97.25</v>
      </c>
      <c r="S26" t="n">
        <v>66.97</v>
      </c>
      <c r="T26" t="n">
        <v>12492.75</v>
      </c>
      <c r="U26" t="n">
        <v>0.6899999999999999</v>
      </c>
      <c r="V26" t="n">
        <v>0.84</v>
      </c>
      <c r="W26" t="n">
        <v>5.34</v>
      </c>
      <c r="X26" t="n">
        <v>0.76</v>
      </c>
      <c r="Y26" t="n">
        <v>1</v>
      </c>
      <c r="Z26" t="n">
        <v>10</v>
      </c>
      <c r="AA26" t="n">
        <v>312.7323901606476</v>
      </c>
      <c r="AB26" t="n">
        <v>444.9958067297732</v>
      </c>
      <c r="AC26" t="n">
        <v>403.3111389662217</v>
      </c>
      <c r="AD26" t="n">
        <v>312732.3901606476</v>
      </c>
      <c r="AE26" t="n">
        <v>444995.8067297732</v>
      </c>
      <c r="AF26" t="n">
        <v>5.433772372913726e-06</v>
      </c>
      <c r="AG26" t="n">
        <v>1.167916666666667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3.5775</v>
      </c>
      <c r="E27" t="n">
        <v>27.95</v>
      </c>
      <c r="F27" t="n">
        <v>24.88</v>
      </c>
      <c r="G27" t="n">
        <v>57.42</v>
      </c>
      <c r="H27" t="n">
        <v>0.8100000000000001</v>
      </c>
      <c r="I27" t="n">
        <v>26</v>
      </c>
      <c r="J27" t="n">
        <v>159.22</v>
      </c>
      <c r="K27" t="n">
        <v>49.1</v>
      </c>
      <c r="L27" t="n">
        <v>7.25</v>
      </c>
      <c r="M27" t="n">
        <v>24</v>
      </c>
      <c r="N27" t="n">
        <v>27.87</v>
      </c>
      <c r="O27" t="n">
        <v>19870.53</v>
      </c>
      <c r="P27" t="n">
        <v>243.98</v>
      </c>
      <c r="Q27" t="n">
        <v>1397.23</v>
      </c>
      <c r="R27" t="n">
        <v>95.70999999999999</v>
      </c>
      <c r="S27" t="n">
        <v>66.97</v>
      </c>
      <c r="T27" t="n">
        <v>11725.03</v>
      </c>
      <c r="U27" t="n">
        <v>0.7</v>
      </c>
      <c r="V27" t="n">
        <v>0.85</v>
      </c>
      <c r="W27" t="n">
        <v>5.34</v>
      </c>
      <c r="X27" t="n">
        <v>0.72</v>
      </c>
      <c r="Y27" t="n">
        <v>1</v>
      </c>
      <c r="Z27" t="n">
        <v>10</v>
      </c>
      <c r="AA27" t="n">
        <v>310.6406468575624</v>
      </c>
      <c r="AB27" t="n">
        <v>442.0194057303443</v>
      </c>
      <c r="AC27" t="n">
        <v>400.6135502273037</v>
      </c>
      <c r="AD27" t="n">
        <v>310640.6468575624</v>
      </c>
      <c r="AE27" t="n">
        <v>442019.4057303443</v>
      </c>
      <c r="AF27" t="n">
        <v>5.448240096440262e-06</v>
      </c>
      <c r="AG27" t="n">
        <v>1.164583333333333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3.5939</v>
      </c>
      <c r="E28" t="n">
        <v>27.83</v>
      </c>
      <c r="F28" t="n">
        <v>24.82</v>
      </c>
      <c r="G28" t="n">
        <v>62.04</v>
      </c>
      <c r="H28" t="n">
        <v>0.83</v>
      </c>
      <c r="I28" t="n">
        <v>24</v>
      </c>
      <c r="J28" t="n">
        <v>159.57</v>
      </c>
      <c r="K28" t="n">
        <v>49.1</v>
      </c>
      <c r="L28" t="n">
        <v>7.5</v>
      </c>
      <c r="M28" t="n">
        <v>22</v>
      </c>
      <c r="N28" t="n">
        <v>27.98</v>
      </c>
      <c r="O28" t="n">
        <v>19914.3</v>
      </c>
      <c r="P28" t="n">
        <v>240.63</v>
      </c>
      <c r="Q28" t="n">
        <v>1397.18</v>
      </c>
      <c r="R28" t="n">
        <v>93.81</v>
      </c>
      <c r="S28" t="n">
        <v>66.97</v>
      </c>
      <c r="T28" t="n">
        <v>10784.83</v>
      </c>
      <c r="U28" t="n">
        <v>0.71</v>
      </c>
      <c r="V28" t="n">
        <v>0.85</v>
      </c>
      <c r="W28" t="n">
        <v>5.33</v>
      </c>
      <c r="X28" t="n">
        <v>0.65</v>
      </c>
      <c r="Y28" t="n">
        <v>1</v>
      </c>
      <c r="Z28" t="n">
        <v>10</v>
      </c>
      <c r="AA28" t="n">
        <v>306.4652016232102</v>
      </c>
      <c r="AB28" t="n">
        <v>436.0780460280057</v>
      </c>
      <c r="AC28" t="n">
        <v>395.228743196946</v>
      </c>
      <c r="AD28" t="n">
        <v>306465.2016232103</v>
      </c>
      <c r="AE28" t="n">
        <v>436078.0460280057</v>
      </c>
      <c r="AF28" t="n">
        <v>5.473215956001861e-06</v>
      </c>
      <c r="AG28" t="n">
        <v>1.159583333333333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</v>
      </c>
      <c r="E29" t="n">
        <v>27.78</v>
      </c>
      <c r="F29" t="n">
        <v>24.8</v>
      </c>
      <c r="G29" t="n">
        <v>64.69</v>
      </c>
      <c r="H29" t="n">
        <v>0.86</v>
      </c>
      <c r="I29" t="n">
        <v>23</v>
      </c>
      <c r="J29" t="n">
        <v>159.92</v>
      </c>
      <c r="K29" t="n">
        <v>49.1</v>
      </c>
      <c r="L29" t="n">
        <v>7.75</v>
      </c>
      <c r="M29" t="n">
        <v>20</v>
      </c>
      <c r="N29" t="n">
        <v>28.08</v>
      </c>
      <c r="O29" t="n">
        <v>19958.1</v>
      </c>
      <c r="P29" t="n">
        <v>238.12</v>
      </c>
      <c r="Q29" t="n">
        <v>1397.22</v>
      </c>
      <c r="R29" t="n">
        <v>93.22</v>
      </c>
      <c r="S29" t="n">
        <v>66.97</v>
      </c>
      <c r="T29" t="n">
        <v>10494.23</v>
      </c>
      <c r="U29" t="n">
        <v>0.72</v>
      </c>
      <c r="V29" t="n">
        <v>0.85</v>
      </c>
      <c r="W29" t="n">
        <v>5.33</v>
      </c>
      <c r="X29" t="n">
        <v>0.63</v>
      </c>
      <c r="Y29" t="n">
        <v>1</v>
      </c>
      <c r="Z29" t="n">
        <v>10</v>
      </c>
      <c r="AA29" t="n">
        <v>303.992353952362</v>
      </c>
      <c r="AB29" t="n">
        <v>432.5593607915846</v>
      </c>
      <c r="AC29" t="n">
        <v>392.0396683137608</v>
      </c>
      <c r="AD29" t="n">
        <v>303992.353952362</v>
      </c>
      <c r="AE29" t="n">
        <v>432559.3607915846</v>
      </c>
      <c r="AF29" t="n">
        <v>5.482505757424164e-06</v>
      </c>
      <c r="AG29" t="n">
        <v>1.1575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3.6014</v>
      </c>
      <c r="E30" t="n">
        <v>27.77</v>
      </c>
      <c r="F30" t="n">
        <v>24.79</v>
      </c>
      <c r="G30" t="n">
        <v>64.66</v>
      </c>
      <c r="H30" t="n">
        <v>0.88</v>
      </c>
      <c r="I30" t="n">
        <v>23</v>
      </c>
      <c r="J30" t="n">
        <v>160.28</v>
      </c>
      <c r="K30" t="n">
        <v>49.1</v>
      </c>
      <c r="L30" t="n">
        <v>8</v>
      </c>
      <c r="M30" t="n">
        <v>20</v>
      </c>
      <c r="N30" t="n">
        <v>28.19</v>
      </c>
      <c r="O30" t="n">
        <v>20001.93</v>
      </c>
      <c r="P30" t="n">
        <v>236.24</v>
      </c>
      <c r="Q30" t="n">
        <v>1397.18</v>
      </c>
      <c r="R30" t="n">
        <v>92.65000000000001</v>
      </c>
      <c r="S30" t="n">
        <v>66.97</v>
      </c>
      <c r="T30" t="n">
        <v>10212.3</v>
      </c>
      <c r="U30" t="n">
        <v>0.72</v>
      </c>
      <c r="V30" t="n">
        <v>0.85</v>
      </c>
      <c r="W30" t="n">
        <v>5.33</v>
      </c>
      <c r="X30" t="n">
        <v>0.62</v>
      </c>
      <c r="Y30" t="n">
        <v>1</v>
      </c>
      <c r="Z30" t="n">
        <v>10</v>
      </c>
      <c r="AA30" t="n">
        <v>302.4345708593634</v>
      </c>
      <c r="AB30" t="n">
        <v>430.3427469518002</v>
      </c>
      <c r="AC30" t="n">
        <v>390.0306942091698</v>
      </c>
      <c r="AD30" t="n">
        <v>302434.5708593634</v>
      </c>
      <c r="AE30" t="n">
        <v>430342.7469518002</v>
      </c>
      <c r="AF30" t="n">
        <v>5.484637842996494e-06</v>
      </c>
      <c r="AG30" t="n">
        <v>1.157083333333333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3.607</v>
      </c>
      <c r="E31" t="n">
        <v>27.72</v>
      </c>
      <c r="F31" t="n">
        <v>24.78</v>
      </c>
      <c r="G31" t="n">
        <v>67.56999999999999</v>
      </c>
      <c r="H31" t="n">
        <v>0.91</v>
      </c>
      <c r="I31" t="n">
        <v>22</v>
      </c>
      <c r="J31" t="n">
        <v>160.64</v>
      </c>
      <c r="K31" t="n">
        <v>49.1</v>
      </c>
      <c r="L31" t="n">
        <v>8.25</v>
      </c>
      <c r="M31" t="n">
        <v>18</v>
      </c>
      <c r="N31" t="n">
        <v>28.29</v>
      </c>
      <c r="O31" t="n">
        <v>20045.81</v>
      </c>
      <c r="P31" t="n">
        <v>234.31</v>
      </c>
      <c r="Q31" t="n">
        <v>1397.19</v>
      </c>
      <c r="R31" t="n">
        <v>92.16</v>
      </c>
      <c r="S31" t="n">
        <v>66.97</v>
      </c>
      <c r="T31" t="n">
        <v>9970.940000000001</v>
      </c>
      <c r="U31" t="n">
        <v>0.73</v>
      </c>
      <c r="V31" t="n">
        <v>0.85</v>
      </c>
      <c r="W31" t="n">
        <v>5.34</v>
      </c>
      <c r="X31" t="n">
        <v>0.61</v>
      </c>
      <c r="Y31" t="n">
        <v>1</v>
      </c>
      <c r="Z31" t="n">
        <v>10</v>
      </c>
      <c r="AA31" t="n">
        <v>300.4889191828307</v>
      </c>
      <c r="AB31" t="n">
        <v>427.5742238801446</v>
      </c>
      <c r="AC31" t="n">
        <v>387.5215105800266</v>
      </c>
      <c r="AD31" t="n">
        <v>300488.9191828307</v>
      </c>
      <c r="AE31" t="n">
        <v>427574.2238801446</v>
      </c>
      <c r="AF31" t="n">
        <v>5.493166185285822e-06</v>
      </c>
      <c r="AG31" t="n">
        <v>1.155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3.6136</v>
      </c>
      <c r="E32" t="n">
        <v>27.67</v>
      </c>
      <c r="F32" t="n">
        <v>24.76</v>
      </c>
      <c r="G32" t="n">
        <v>70.73</v>
      </c>
      <c r="H32" t="n">
        <v>0.9399999999999999</v>
      </c>
      <c r="I32" t="n">
        <v>21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231.32</v>
      </c>
      <c r="Q32" t="n">
        <v>1397.24</v>
      </c>
      <c r="R32" t="n">
        <v>91.51000000000001</v>
      </c>
      <c r="S32" t="n">
        <v>66.97</v>
      </c>
      <c r="T32" t="n">
        <v>9654.02</v>
      </c>
      <c r="U32" t="n">
        <v>0.73</v>
      </c>
      <c r="V32" t="n">
        <v>0.85</v>
      </c>
      <c r="W32" t="n">
        <v>5.34</v>
      </c>
      <c r="X32" t="n">
        <v>0.59</v>
      </c>
      <c r="Y32" t="n">
        <v>1</v>
      </c>
      <c r="Z32" t="n">
        <v>10</v>
      </c>
      <c r="AA32" t="n">
        <v>297.6407176953391</v>
      </c>
      <c r="AB32" t="n">
        <v>423.5214370293673</v>
      </c>
      <c r="AC32" t="n">
        <v>383.8483656738165</v>
      </c>
      <c r="AD32" t="n">
        <v>297640.7176953391</v>
      </c>
      <c r="AE32" t="n">
        <v>423521.4370293673</v>
      </c>
      <c r="AF32" t="n">
        <v>5.503217445841098e-06</v>
      </c>
      <c r="AG32" t="n">
        <v>1.152916666666667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3.6236</v>
      </c>
      <c r="E33" t="n">
        <v>27.6</v>
      </c>
      <c r="F33" t="n">
        <v>24.71</v>
      </c>
      <c r="G33" t="n">
        <v>74.13</v>
      </c>
      <c r="H33" t="n">
        <v>0.96</v>
      </c>
      <c r="I33" t="n">
        <v>20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228.47</v>
      </c>
      <c r="Q33" t="n">
        <v>1397.29</v>
      </c>
      <c r="R33" t="n">
        <v>89.73</v>
      </c>
      <c r="S33" t="n">
        <v>66.97</v>
      </c>
      <c r="T33" t="n">
        <v>8769.17</v>
      </c>
      <c r="U33" t="n">
        <v>0.75</v>
      </c>
      <c r="V33" t="n">
        <v>0.85</v>
      </c>
      <c r="W33" t="n">
        <v>5.34</v>
      </c>
      <c r="X33" t="n">
        <v>0.54</v>
      </c>
      <c r="Y33" t="n">
        <v>1</v>
      </c>
      <c r="Z33" t="n">
        <v>10</v>
      </c>
      <c r="AA33" t="n">
        <v>294.4956486195906</v>
      </c>
      <c r="AB33" t="n">
        <v>419.0462288494131</v>
      </c>
      <c r="AC33" t="n">
        <v>379.7923694579593</v>
      </c>
      <c r="AD33" t="n">
        <v>294495.6486195906</v>
      </c>
      <c r="AE33" t="n">
        <v>419046.2288494131</v>
      </c>
      <c r="AF33" t="n">
        <v>5.518446628500611e-06</v>
      </c>
      <c r="AG33" t="n">
        <v>1.15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3.6218</v>
      </c>
      <c r="E34" t="n">
        <v>27.61</v>
      </c>
      <c r="F34" t="n">
        <v>24.72</v>
      </c>
      <c r="G34" t="n">
        <v>74.17</v>
      </c>
      <c r="H34" t="n">
        <v>0.99</v>
      </c>
      <c r="I34" t="n">
        <v>20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229.23</v>
      </c>
      <c r="Q34" t="n">
        <v>1397.39</v>
      </c>
      <c r="R34" t="n">
        <v>90.01000000000001</v>
      </c>
      <c r="S34" t="n">
        <v>66.97</v>
      </c>
      <c r="T34" t="n">
        <v>8907.209999999999</v>
      </c>
      <c r="U34" t="n">
        <v>0.74</v>
      </c>
      <c r="V34" t="n">
        <v>0.85</v>
      </c>
      <c r="W34" t="n">
        <v>5.34</v>
      </c>
      <c r="X34" t="n">
        <v>0.5600000000000001</v>
      </c>
      <c r="Y34" t="n">
        <v>1</v>
      </c>
      <c r="Z34" t="n">
        <v>10</v>
      </c>
      <c r="AA34" t="n">
        <v>295.2461475302284</v>
      </c>
      <c r="AB34" t="n">
        <v>420.114135080736</v>
      </c>
      <c r="AC34" t="n">
        <v>380.7602403276404</v>
      </c>
      <c r="AD34" t="n">
        <v>295246.1475302284</v>
      </c>
      <c r="AE34" t="n">
        <v>420114.1350807361</v>
      </c>
      <c r="AF34" t="n">
        <v>5.515705375621898e-06</v>
      </c>
      <c r="AG34" t="n">
        <v>1.150416666666667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3.6207</v>
      </c>
      <c r="E35" t="n">
        <v>27.62</v>
      </c>
      <c r="F35" t="n">
        <v>24.73</v>
      </c>
      <c r="G35" t="n">
        <v>74.19</v>
      </c>
      <c r="H35" t="n">
        <v>1.01</v>
      </c>
      <c r="I35" t="n">
        <v>20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229.39</v>
      </c>
      <c r="Q35" t="n">
        <v>1397.38</v>
      </c>
      <c r="R35" t="n">
        <v>90.34</v>
      </c>
      <c r="S35" t="n">
        <v>66.97</v>
      </c>
      <c r="T35" t="n">
        <v>9073.18</v>
      </c>
      <c r="U35" t="n">
        <v>0.74</v>
      </c>
      <c r="V35" t="n">
        <v>0.85</v>
      </c>
      <c r="W35" t="n">
        <v>5.34</v>
      </c>
      <c r="X35" t="n">
        <v>0.5600000000000001</v>
      </c>
      <c r="Y35" t="n">
        <v>1</v>
      </c>
      <c r="Z35" t="n">
        <v>10</v>
      </c>
      <c r="AA35" t="n">
        <v>295.5000189281428</v>
      </c>
      <c r="AB35" t="n">
        <v>420.4753759085968</v>
      </c>
      <c r="AC35" t="n">
        <v>381.0876421762023</v>
      </c>
      <c r="AD35" t="n">
        <v>295500.0189281428</v>
      </c>
      <c r="AE35" t="n">
        <v>420475.3759085968</v>
      </c>
      <c r="AF35" t="n">
        <v>5.514030165529352e-06</v>
      </c>
      <c r="AG35" t="n">
        <v>1.150833333333333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3.6201</v>
      </c>
      <c r="E36" t="n">
        <v>27.62</v>
      </c>
      <c r="F36" t="n">
        <v>24.74</v>
      </c>
      <c r="G36" t="n">
        <v>74.20999999999999</v>
      </c>
      <c r="H36" t="n">
        <v>1.04</v>
      </c>
      <c r="I36" t="n">
        <v>20</v>
      </c>
      <c r="J36" t="n">
        <v>162.42</v>
      </c>
      <c r="K36" t="n">
        <v>49.1</v>
      </c>
      <c r="L36" t="n">
        <v>9.5</v>
      </c>
      <c r="M36" t="n">
        <v>0</v>
      </c>
      <c r="N36" t="n">
        <v>28.82</v>
      </c>
      <c r="O36" t="n">
        <v>20265.72</v>
      </c>
      <c r="P36" t="n">
        <v>229.91</v>
      </c>
      <c r="Q36" t="n">
        <v>1397.38</v>
      </c>
      <c r="R36" t="n">
        <v>90.36</v>
      </c>
      <c r="S36" t="n">
        <v>66.97</v>
      </c>
      <c r="T36" t="n">
        <v>9083.09</v>
      </c>
      <c r="U36" t="n">
        <v>0.74</v>
      </c>
      <c r="V36" t="n">
        <v>0.85</v>
      </c>
      <c r="W36" t="n">
        <v>5.35</v>
      </c>
      <c r="X36" t="n">
        <v>0.57</v>
      </c>
      <c r="Y36" t="n">
        <v>1</v>
      </c>
      <c r="Z36" t="n">
        <v>10</v>
      </c>
      <c r="AA36" t="n">
        <v>295.9764042143877</v>
      </c>
      <c r="AB36" t="n">
        <v>421.1532380726593</v>
      </c>
      <c r="AC36" t="n">
        <v>381.7020060810204</v>
      </c>
      <c r="AD36" t="n">
        <v>295976.4042143877</v>
      </c>
      <c r="AE36" t="n">
        <v>421153.2380726594</v>
      </c>
      <c r="AF36" t="n">
        <v>5.513116414569781e-06</v>
      </c>
      <c r="AG36" t="n">
        <v>1.150833333333333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2.0404</v>
      </c>
      <c r="E2" t="n">
        <v>49.01</v>
      </c>
      <c r="F2" t="n">
        <v>34.11</v>
      </c>
      <c r="G2" t="n">
        <v>6.13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460.95</v>
      </c>
      <c r="Q2" t="n">
        <v>1398.12</v>
      </c>
      <c r="R2" t="n">
        <v>397.19</v>
      </c>
      <c r="S2" t="n">
        <v>66.97</v>
      </c>
      <c r="T2" t="n">
        <v>160927.28</v>
      </c>
      <c r="U2" t="n">
        <v>0.17</v>
      </c>
      <c r="V2" t="n">
        <v>0.62</v>
      </c>
      <c r="W2" t="n">
        <v>5.84</v>
      </c>
      <c r="X2" t="n">
        <v>9.93</v>
      </c>
      <c r="Y2" t="n">
        <v>1</v>
      </c>
      <c r="Z2" t="n">
        <v>10</v>
      </c>
      <c r="AA2" t="n">
        <v>931.0657017981815</v>
      </c>
      <c r="AB2" t="n">
        <v>1324.83985070237</v>
      </c>
      <c r="AC2" t="n">
        <v>1200.73641381293</v>
      </c>
      <c r="AD2" t="n">
        <v>931065.7017981815</v>
      </c>
      <c r="AE2" t="n">
        <v>1324839.85070237</v>
      </c>
      <c r="AF2" t="n">
        <v>2.824757730899872e-06</v>
      </c>
      <c r="AG2" t="n">
        <v>2.042083333333333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2.326</v>
      </c>
      <c r="E3" t="n">
        <v>42.99</v>
      </c>
      <c r="F3" t="n">
        <v>31.4</v>
      </c>
      <c r="G3" t="n">
        <v>7.69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422.94</v>
      </c>
      <c r="Q3" t="n">
        <v>1397.68</v>
      </c>
      <c r="R3" t="n">
        <v>307.64</v>
      </c>
      <c r="S3" t="n">
        <v>66.97</v>
      </c>
      <c r="T3" t="n">
        <v>116597.86</v>
      </c>
      <c r="U3" t="n">
        <v>0.22</v>
      </c>
      <c r="V3" t="n">
        <v>0.67</v>
      </c>
      <c r="W3" t="n">
        <v>5.72</v>
      </c>
      <c r="X3" t="n">
        <v>7.23</v>
      </c>
      <c r="Y3" t="n">
        <v>1</v>
      </c>
      <c r="Z3" t="n">
        <v>10</v>
      </c>
      <c r="AA3" t="n">
        <v>751.8893362276216</v>
      </c>
      <c r="AB3" t="n">
        <v>1069.884707415019</v>
      </c>
      <c r="AC3" t="n">
        <v>969.6640134230123</v>
      </c>
      <c r="AD3" t="n">
        <v>751889.3362276215</v>
      </c>
      <c r="AE3" t="n">
        <v>1069884.707415019</v>
      </c>
      <c r="AF3" t="n">
        <v>3.220146286058176e-06</v>
      </c>
      <c r="AG3" t="n">
        <v>1.79125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2.5325</v>
      </c>
      <c r="E4" t="n">
        <v>39.49</v>
      </c>
      <c r="F4" t="n">
        <v>29.83</v>
      </c>
      <c r="G4" t="n">
        <v>9.279999999999999</v>
      </c>
      <c r="H4" t="n">
        <v>0.14</v>
      </c>
      <c r="I4" t="n">
        <v>193</v>
      </c>
      <c r="J4" t="n">
        <v>186.45</v>
      </c>
      <c r="K4" t="n">
        <v>53.44</v>
      </c>
      <c r="L4" t="n">
        <v>1.5</v>
      </c>
      <c r="M4" t="n">
        <v>191</v>
      </c>
      <c r="N4" t="n">
        <v>36.51</v>
      </c>
      <c r="O4" t="n">
        <v>23229.42</v>
      </c>
      <c r="P4" t="n">
        <v>400.3</v>
      </c>
      <c r="Q4" t="n">
        <v>1397.54</v>
      </c>
      <c r="R4" t="n">
        <v>256.77</v>
      </c>
      <c r="S4" t="n">
        <v>66.97</v>
      </c>
      <c r="T4" t="n">
        <v>91423.7</v>
      </c>
      <c r="U4" t="n">
        <v>0.26</v>
      </c>
      <c r="V4" t="n">
        <v>0.71</v>
      </c>
      <c r="W4" t="n">
        <v>5.63</v>
      </c>
      <c r="X4" t="n">
        <v>5.66</v>
      </c>
      <c r="Y4" t="n">
        <v>1</v>
      </c>
      <c r="Z4" t="n">
        <v>10</v>
      </c>
      <c r="AA4" t="n">
        <v>655.4959683729251</v>
      </c>
      <c r="AB4" t="n">
        <v>932.7238445127829</v>
      </c>
      <c r="AC4" t="n">
        <v>845.3515974359746</v>
      </c>
      <c r="AD4" t="n">
        <v>655495.9683729251</v>
      </c>
      <c r="AE4" t="n">
        <v>932723.8445127829</v>
      </c>
      <c r="AF4" t="n">
        <v>3.506027716871165e-06</v>
      </c>
      <c r="AG4" t="n">
        <v>1.645416666666667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28.77</v>
      </c>
      <c r="G5" t="n">
        <v>10.86</v>
      </c>
      <c r="H5" t="n">
        <v>0.17</v>
      </c>
      <c r="I5" t="n">
        <v>159</v>
      </c>
      <c r="J5" t="n">
        <v>186.83</v>
      </c>
      <c r="K5" t="n">
        <v>53.44</v>
      </c>
      <c r="L5" t="n">
        <v>1.75</v>
      </c>
      <c r="M5" t="n">
        <v>157</v>
      </c>
      <c r="N5" t="n">
        <v>36.64</v>
      </c>
      <c r="O5" t="n">
        <v>23276.13</v>
      </c>
      <c r="P5" t="n">
        <v>384.54</v>
      </c>
      <c r="Q5" t="n">
        <v>1397.56</v>
      </c>
      <c r="R5" t="n">
        <v>222.6</v>
      </c>
      <c r="S5" t="n">
        <v>66.97</v>
      </c>
      <c r="T5" t="n">
        <v>74507.95</v>
      </c>
      <c r="U5" t="n">
        <v>0.3</v>
      </c>
      <c r="V5" t="n">
        <v>0.73</v>
      </c>
      <c r="W5" t="n">
        <v>5.55</v>
      </c>
      <c r="X5" t="n">
        <v>4.6</v>
      </c>
      <c r="Y5" t="n">
        <v>1</v>
      </c>
      <c r="Z5" t="n">
        <v>10</v>
      </c>
      <c r="AA5" t="n">
        <v>594.0879822867137</v>
      </c>
      <c r="AB5" t="n">
        <v>845.3446757159237</v>
      </c>
      <c r="AC5" t="n">
        <v>766.1576105344849</v>
      </c>
      <c r="AD5" t="n">
        <v>594087.9822867137</v>
      </c>
      <c r="AE5" t="n">
        <v>845344.6757159237</v>
      </c>
      <c r="AF5" t="n">
        <v>3.725734172416063e-06</v>
      </c>
      <c r="AG5" t="n">
        <v>1.548333333333333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2.8063</v>
      </c>
      <c r="E6" t="n">
        <v>35.63</v>
      </c>
      <c r="F6" t="n">
        <v>28.1</v>
      </c>
      <c r="G6" t="n">
        <v>12.4</v>
      </c>
      <c r="H6" t="n">
        <v>0.19</v>
      </c>
      <c r="I6" t="n">
        <v>136</v>
      </c>
      <c r="J6" t="n">
        <v>187.21</v>
      </c>
      <c r="K6" t="n">
        <v>53.44</v>
      </c>
      <c r="L6" t="n">
        <v>2</v>
      </c>
      <c r="M6" t="n">
        <v>134</v>
      </c>
      <c r="N6" t="n">
        <v>36.77</v>
      </c>
      <c r="O6" t="n">
        <v>23322.88</v>
      </c>
      <c r="P6" t="n">
        <v>374.26</v>
      </c>
      <c r="Q6" t="n">
        <v>1397.4</v>
      </c>
      <c r="R6" t="n">
        <v>200.97</v>
      </c>
      <c r="S6" t="n">
        <v>66.97</v>
      </c>
      <c r="T6" t="n">
        <v>63806.77</v>
      </c>
      <c r="U6" t="n">
        <v>0.33</v>
      </c>
      <c r="V6" t="n">
        <v>0.75</v>
      </c>
      <c r="W6" t="n">
        <v>5.51</v>
      </c>
      <c r="X6" t="n">
        <v>3.93</v>
      </c>
      <c r="Y6" t="n">
        <v>1</v>
      </c>
      <c r="Z6" t="n">
        <v>10</v>
      </c>
      <c r="AA6" t="n">
        <v>555.5195855351957</v>
      </c>
      <c r="AB6" t="n">
        <v>790.4646077514111</v>
      </c>
      <c r="AC6" t="n">
        <v>716.4183941585708</v>
      </c>
      <c r="AD6" t="n">
        <v>555519.5855351957</v>
      </c>
      <c r="AE6" t="n">
        <v>790464.6077514112</v>
      </c>
      <c r="AF6" t="n">
        <v>3.885080190268726e-06</v>
      </c>
      <c r="AG6" t="n">
        <v>1.484583333333333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2.9063</v>
      </c>
      <c r="E7" t="n">
        <v>34.41</v>
      </c>
      <c r="F7" t="n">
        <v>27.55</v>
      </c>
      <c r="G7" t="n">
        <v>14.01</v>
      </c>
      <c r="H7" t="n">
        <v>0.21</v>
      </c>
      <c r="I7" t="n">
        <v>118</v>
      </c>
      <c r="J7" t="n">
        <v>187.59</v>
      </c>
      <c r="K7" t="n">
        <v>53.44</v>
      </c>
      <c r="L7" t="n">
        <v>2.25</v>
      </c>
      <c r="M7" t="n">
        <v>116</v>
      </c>
      <c r="N7" t="n">
        <v>36.9</v>
      </c>
      <c r="O7" t="n">
        <v>23369.68</v>
      </c>
      <c r="P7" t="n">
        <v>365.38</v>
      </c>
      <c r="Q7" t="n">
        <v>1397.49</v>
      </c>
      <c r="R7" t="n">
        <v>182.45</v>
      </c>
      <c r="S7" t="n">
        <v>66.97</v>
      </c>
      <c r="T7" t="n">
        <v>54636.68</v>
      </c>
      <c r="U7" t="n">
        <v>0.37</v>
      </c>
      <c r="V7" t="n">
        <v>0.76</v>
      </c>
      <c r="W7" t="n">
        <v>5.49</v>
      </c>
      <c r="X7" t="n">
        <v>3.38</v>
      </c>
      <c r="Y7" t="n">
        <v>1</v>
      </c>
      <c r="Z7" t="n">
        <v>10</v>
      </c>
      <c r="AA7" t="n">
        <v>524.8347529873101</v>
      </c>
      <c r="AB7" t="n">
        <v>746.8022873662276</v>
      </c>
      <c r="AC7" t="n">
        <v>676.8461107838957</v>
      </c>
      <c r="AD7" t="n">
        <v>524834.7529873102</v>
      </c>
      <c r="AE7" t="n">
        <v>746802.2873662276</v>
      </c>
      <c r="AF7" t="n">
        <v>4.023521561122474e-06</v>
      </c>
      <c r="AG7" t="n">
        <v>1.43375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2.9866</v>
      </c>
      <c r="E8" t="n">
        <v>33.48</v>
      </c>
      <c r="F8" t="n">
        <v>27.14</v>
      </c>
      <c r="G8" t="n">
        <v>15.66</v>
      </c>
      <c r="H8" t="n">
        <v>0.24</v>
      </c>
      <c r="I8" t="n">
        <v>104</v>
      </c>
      <c r="J8" t="n">
        <v>187.97</v>
      </c>
      <c r="K8" t="n">
        <v>53.44</v>
      </c>
      <c r="L8" t="n">
        <v>2.5</v>
      </c>
      <c r="M8" t="n">
        <v>102</v>
      </c>
      <c r="N8" t="n">
        <v>37.03</v>
      </c>
      <c r="O8" t="n">
        <v>23416.52</v>
      </c>
      <c r="P8" t="n">
        <v>358.42</v>
      </c>
      <c r="Q8" t="n">
        <v>1397.45</v>
      </c>
      <c r="R8" t="n">
        <v>169.79</v>
      </c>
      <c r="S8" t="n">
        <v>66.97</v>
      </c>
      <c r="T8" t="n">
        <v>48376.91</v>
      </c>
      <c r="U8" t="n">
        <v>0.39</v>
      </c>
      <c r="V8" t="n">
        <v>0.78</v>
      </c>
      <c r="W8" t="n">
        <v>5.46</v>
      </c>
      <c r="X8" t="n">
        <v>2.97</v>
      </c>
      <c r="Y8" t="n">
        <v>1</v>
      </c>
      <c r="Z8" t="n">
        <v>10</v>
      </c>
      <c r="AA8" t="n">
        <v>502.0244780752139</v>
      </c>
      <c r="AB8" t="n">
        <v>714.3448988589961</v>
      </c>
      <c r="AC8" t="n">
        <v>647.4291452108536</v>
      </c>
      <c r="AD8" t="n">
        <v>502024.478075214</v>
      </c>
      <c r="AE8" t="n">
        <v>714344.8988589961</v>
      </c>
      <c r="AF8" t="n">
        <v>4.134689981918034e-06</v>
      </c>
      <c r="AG8" t="n">
        <v>1.395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3.0479</v>
      </c>
      <c r="E9" t="n">
        <v>32.81</v>
      </c>
      <c r="F9" t="n">
        <v>26.84</v>
      </c>
      <c r="G9" t="n">
        <v>17.13</v>
      </c>
      <c r="H9" t="n">
        <v>0.26</v>
      </c>
      <c r="I9" t="n">
        <v>94</v>
      </c>
      <c r="J9" t="n">
        <v>188.35</v>
      </c>
      <c r="K9" t="n">
        <v>53.44</v>
      </c>
      <c r="L9" t="n">
        <v>2.75</v>
      </c>
      <c r="M9" t="n">
        <v>92</v>
      </c>
      <c r="N9" t="n">
        <v>37.16</v>
      </c>
      <c r="O9" t="n">
        <v>23463.4</v>
      </c>
      <c r="P9" t="n">
        <v>353.21</v>
      </c>
      <c r="Q9" t="n">
        <v>1397.28</v>
      </c>
      <c r="R9" t="n">
        <v>160.28</v>
      </c>
      <c r="S9" t="n">
        <v>66.97</v>
      </c>
      <c r="T9" t="n">
        <v>43672.12</v>
      </c>
      <c r="U9" t="n">
        <v>0.42</v>
      </c>
      <c r="V9" t="n">
        <v>0.78</v>
      </c>
      <c r="W9" t="n">
        <v>5.43</v>
      </c>
      <c r="X9" t="n">
        <v>2.68</v>
      </c>
      <c r="Y9" t="n">
        <v>1</v>
      </c>
      <c r="Z9" t="n">
        <v>10</v>
      </c>
      <c r="AA9" t="n">
        <v>485.5915933036143</v>
      </c>
      <c r="AB9" t="n">
        <v>690.9620800467806</v>
      </c>
      <c r="AC9" t="n">
        <v>626.2366954286912</v>
      </c>
      <c r="AD9" t="n">
        <v>485591.5933036143</v>
      </c>
      <c r="AE9" t="n">
        <v>690962.0800467805</v>
      </c>
      <c r="AF9" t="n">
        <v>4.219554542251381e-06</v>
      </c>
      <c r="AG9" t="n">
        <v>1.367083333333333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3.1029</v>
      </c>
      <c r="E10" t="n">
        <v>32.23</v>
      </c>
      <c r="F10" t="n">
        <v>26.59</v>
      </c>
      <c r="G10" t="n">
        <v>18.77</v>
      </c>
      <c r="H10" t="n">
        <v>0.28</v>
      </c>
      <c r="I10" t="n">
        <v>85</v>
      </c>
      <c r="J10" t="n">
        <v>188.73</v>
      </c>
      <c r="K10" t="n">
        <v>53.44</v>
      </c>
      <c r="L10" t="n">
        <v>3</v>
      </c>
      <c r="M10" t="n">
        <v>83</v>
      </c>
      <c r="N10" t="n">
        <v>37.29</v>
      </c>
      <c r="O10" t="n">
        <v>23510.33</v>
      </c>
      <c r="P10" t="n">
        <v>348.49</v>
      </c>
      <c r="Q10" t="n">
        <v>1397.38</v>
      </c>
      <c r="R10" t="n">
        <v>151.61</v>
      </c>
      <c r="S10" t="n">
        <v>66.97</v>
      </c>
      <c r="T10" t="n">
        <v>39381.38</v>
      </c>
      <c r="U10" t="n">
        <v>0.44</v>
      </c>
      <c r="V10" t="n">
        <v>0.79</v>
      </c>
      <c r="W10" t="n">
        <v>5.43</v>
      </c>
      <c r="X10" t="n">
        <v>2.43</v>
      </c>
      <c r="Y10" t="n">
        <v>1</v>
      </c>
      <c r="Z10" t="n">
        <v>10</v>
      </c>
      <c r="AA10" t="n">
        <v>471.4733050591715</v>
      </c>
      <c r="AB10" t="n">
        <v>670.8727664206675</v>
      </c>
      <c r="AC10" t="n">
        <v>608.0292340614975</v>
      </c>
      <c r="AD10" t="n">
        <v>471473.3050591715</v>
      </c>
      <c r="AE10" t="n">
        <v>670872.7664206675</v>
      </c>
      <c r="AF10" t="n">
        <v>4.295697296220942e-06</v>
      </c>
      <c r="AG10" t="n">
        <v>1.342916666666667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3.1552</v>
      </c>
      <c r="E11" t="n">
        <v>31.69</v>
      </c>
      <c r="F11" t="n">
        <v>26.36</v>
      </c>
      <c r="G11" t="n">
        <v>20.54</v>
      </c>
      <c r="H11" t="n">
        <v>0.3</v>
      </c>
      <c r="I11" t="n">
        <v>77</v>
      </c>
      <c r="J11" t="n">
        <v>189.11</v>
      </c>
      <c r="K11" t="n">
        <v>53.44</v>
      </c>
      <c r="L11" t="n">
        <v>3.25</v>
      </c>
      <c r="M11" t="n">
        <v>75</v>
      </c>
      <c r="N11" t="n">
        <v>37.42</v>
      </c>
      <c r="O11" t="n">
        <v>23557.3</v>
      </c>
      <c r="P11" t="n">
        <v>343.82</v>
      </c>
      <c r="Q11" t="n">
        <v>1397.23</v>
      </c>
      <c r="R11" t="n">
        <v>144.17</v>
      </c>
      <c r="S11" t="n">
        <v>66.97</v>
      </c>
      <c r="T11" t="n">
        <v>35699.87</v>
      </c>
      <c r="U11" t="n">
        <v>0.46</v>
      </c>
      <c r="V11" t="n">
        <v>0.8</v>
      </c>
      <c r="W11" t="n">
        <v>5.41</v>
      </c>
      <c r="X11" t="n">
        <v>2.19</v>
      </c>
      <c r="Y11" t="n">
        <v>1</v>
      </c>
      <c r="Z11" t="n">
        <v>10</v>
      </c>
      <c r="AA11" t="n">
        <v>458.3924884973136</v>
      </c>
      <c r="AB11" t="n">
        <v>652.259700739688</v>
      </c>
      <c r="AC11" t="n">
        <v>591.1597341562864</v>
      </c>
      <c r="AD11" t="n">
        <v>458392.4884973136</v>
      </c>
      <c r="AE11" t="n">
        <v>652259.700739688</v>
      </c>
      <c r="AF11" t="n">
        <v>4.368102133177452e-06</v>
      </c>
      <c r="AG11" t="n">
        <v>1.320416666666667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3.1968</v>
      </c>
      <c r="E12" t="n">
        <v>31.28</v>
      </c>
      <c r="F12" t="n">
        <v>26.17</v>
      </c>
      <c r="G12" t="n">
        <v>22.12</v>
      </c>
      <c r="H12" t="n">
        <v>0.33</v>
      </c>
      <c r="I12" t="n">
        <v>71</v>
      </c>
      <c r="J12" t="n">
        <v>189.49</v>
      </c>
      <c r="K12" t="n">
        <v>53.44</v>
      </c>
      <c r="L12" t="n">
        <v>3.5</v>
      </c>
      <c r="M12" t="n">
        <v>69</v>
      </c>
      <c r="N12" t="n">
        <v>37.55</v>
      </c>
      <c r="O12" t="n">
        <v>23604.32</v>
      </c>
      <c r="P12" t="n">
        <v>340.12</v>
      </c>
      <c r="Q12" t="n">
        <v>1397.34</v>
      </c>
      <c r="R12" t="n">
        <v>137.35</v>
      </c>
      <c r="S12" t="n">
        <v>66.97</v>
      </c>
      <c r="T12" t="n">
        <v>32320.37</v>
      </c>
      <c r="U12" t="n">
        <v>0.49</v>
      </c>
      <c r="V12" t="n">
        <v>0.8</v>
      </c>
      <c r="W12" t="n">
        <v>5.42</v>
      </c>
      <c r="X12" t="n">
        <v>2</v>
      </c>
      <c r="Y12" t="n">
        <v>1</v>
      </c>
      <c r="Z12" t="n">
        <v>10</v>
      </c>
      <c r="AA12" t="n">
        <v>448.2682715363522</v>
      </c>
      <c r="AB12" t="n">
        <v>637.8536646658489</v>
      </c>
      <c r="AC12" t="n">
        <v>578.1031733325563</v>
      </c>
      <c r="AD12" t="n">
        <v>448268.2715363522</v>
      </c>
      <c r="AE12" t="n">
        <v>637853.6646658489</v>
      </c>
      <c r="AF12" t="n">
        <v>4.425693743452613e-06</v>
      </c>
      <c r="AG12" t="n">
        <v>1.303333333333333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3.2287</v>
      </c>
      <c r="E13" t="n">
        <v>30.97</v>
      </c>
      <c r="F13" t="n">
        <v>26.05</v>
      </c>
      <c r="G13" t="n">
        <v>23.68</v>
      </c>
      <c r="H13" t="n">
        <v>0.35</v>
      </c>
      <c r="I13" t="n">
        <v>66</v>
      </c>
      <c r="J13" t="n">
        <v>189.87</v>
      </c>
      <c r="K13" t="n">
        <v>53.44</v>
      </c>
      <c r="L13" t="n">
        <v>3.75</v>
      </c>
      <c r="M13" t="n">
        <v>64</v>
      </c>
      <c r="N13" t="n">
        <v>37.69</v>
      </c>
      <c r="O13" t="n">
        <v>23651.38</v>
      </c>
      <c r="P13" t="n">
        <v>337.01</v>
      </c>
      <c r="Q13" t="n">
        <v>1397.39</v>
      </c>
      <c r="R13" t="n">
        <v>133.84</v>
      </c>
      <c r="S13" t="n">
        <v>66.97</v>
      </c>
      <c r="T13" t="n">
        <v>30591.57</v>
      </c>
      <c r="U13" t="n">
        <v>0.5</v>
      </c>
      <c r="V13" t="n">
        <v>0.8100000000000001</v>
      </c>
      <c r="W13" t="n">
        <v>5.4</v>
      </c>
      <c r="X13" t="n">
        <v>1.88</v>
      </c>
      <c r="Y13" t="n">
        <v>1</v>
      </c>
      <c r="Z13" t="n">
        <v>10</v>
      </c>
      <c r="AA13" t="n">
        <v>440.6000427028632</v>
      </c>
      <c r="AB13" t="n">
        <v>626.9423239051622</v>
      </c>
      <c r="AC13" t="n">
        <v>568.2139447077266</v>
      </c>
      <c r="AD13" t="n">
        <v>440600.0427028632</v>
      </c>
      <c r="AE13" t="n">
        <v>626942.3239051622</v>
      </c>
      <c r="AF13" t="n">
        <v>4.469856540754958e-06</v>
      </c>
      <c r="AG13" t="n">
        <v>1.290416666666667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3.2657</v>
      </c>
      <c r="E14" t="n">
        <v>30.62</v>
      </c>
      <c r="F14" t="n">
        <v>25.88</v>
      </c>
      <c r="G14" t="n">
        <v>25.46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333.58</v>
      </c>
      <c r="Q14" t="n">
        <v>1397.29</v>
      </c>
      <c r="R14" t="n">
        <v>128.29</v>
      </c>
      <c r="S14" t="n">
        <v>66.97</v>
      </c>
      <c r="T14" t="n">
        <v>27840.92</v>
      </c>
      <c r="U14" t="n">
        <v>0.52</v>
      </c>
      <c r="V14" t="n">
        <v>0.8100000000000001</v>
      </c>
      <c r="W14" t="n">
        <v>5.4</v>
      </c>
      <c r="X14" t="n">
        <v>1.72</v>
      </c>
      <c r="Y14" t="n">
        <v>1</v>
      </c>
      <c r="Z14" t="n">
        <v>10</v>
      </c>
      <c r="AA14" t="n">
        <v>431.8669483290094</v>
      </c>
      <c r="AB14" t="n">
        <v>614.5157557004937</v>
      </c>
      <c r="AC14" t="n">
        <v>556.9514264990783</v>
      </c>
      <c r="AD14" t="n">
        <v>431866.9483290094</v>
      </c>
      <c r="AE14" t="n">
        <v>614515.7557004937</v>
      </c>
      <c r="AF14" t="n">
        <v>4.521079847970844e-06</v>
      </c>
      <c r="AG14" t="n">
        <v>1.275833333333333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3.2928</v>
      </c>
      <c r="E15" t="n">
        <v>30.37</v>
      </c>
      <c r="F15" t="n">
        <v>25.78</v>
      </c>
      <c r="G15" t="n">
        <v>27.14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330.34</v>
      </c>
      <c r="Q15" t="n">
        <v>1397.21</v>
      </c>
      <c r="R15" t="n">
        <v>125.16</v>
      </c>
      <c r="S15" t="n">
        <v>66.97</v>
      </c>
      <c r="T15" t="n">
        <v>26296.8</v>
      </c>
      <c r="U15" t="n">
        <v>0.54</v>
      </c>
      <c r="V15" t="n">
        <v>0.82</v>
      </c>
      <c r="W15" t="n">
        <v>5.39</v>
      </c>
      <c r="X15" t="n">
        <v>1.61</v>
      </c>
      <c r="Y15" t="n">
        <v>1</v>
      </c>
      <c r="Z15" t="n">
        <v>10</v>
      </c>
      <c r="AA15" t="n">
        <v>425.1412669177705</v>
      </c>
      <c r="AB15" t="n">
        <v>604.9455924568839</v>
      </c>
      <c r="AC15" t="n">
        <v>548.2777415350829</v>
      </c>
      <c r="AD15" t="n">
        <v>425141.2669177705</v>
      </c>
      <c r="AE15" t="n">
        <v>604945.5924568839</v>
      </c>
      <c r="AF15" t="n">
        <v>4.55859745947221e-06</v>
      </c>
      <c r="AG15" t="n">
        <v>1.265416666666667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3.3163</v>
      </c>
      <c r="E16" t="n">
        <v>30.15</v>
      </c>
      <c r="F16" t="n">
        <v>25.68</v>
      </c>
      <c r="G16" t="n">
        <v>28.53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328.08</v>
      </c>
      <c r="Q16" t="n">
        <v>1397.38</v>
      </c>
      <c r="R16" t="n">
        <v>121.76</v>
      </c>
      <c r="S16" t="n">
        <v>66.97</v>
      </c>
      <c r="T16" t="n">
        <v>24609.32</v>
      </c>
      <c r="U16" t="n">
        <v>0.55</v>
      </c>
      <c r="V16" t="n">
        <v>0.82</v>
      </c>
      <c r="W16" t="n">
        <v>5.38</v>
      </c>
      <c r="X16" t="n">
        <v>1.51</v>
      </c>
      <c r="Y16" t="n">
        <v>1</v>
      </c>
      <c r="Z16" t="n">
        <v>10</v>
      </c>
      <c r="AA16" t="n">
        <v>419.7647578387048</v>
      </c>
      <c r="AB16" t="n">
        <v>597.2952048721517</v>
      </c>
      <c r="AC16" t="n">
        <v>541.3439986016239</v>
      </c>
      <c r="AD16" t="n">
        <v>419764.7578387049</v>
      </c>
      <c r="AE16" t="n">
        <v>597295.2048721516</v>
      </c>
      <c r="AF16" t="n">
        <v>4.591131181622841e-06</v>
      </c>
      <c r="AG16" t="n">
        <v>1.25625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3.3418</v>
      </c>
      <c r="E17" t="n">
        <v>29.92</v>
      </c>
      <c r="F17" t="n">
        <v>25.59</v>
      </c>
      <c r="G17" t="n">
        <v>30.71</v>
      </c>
      <c r="H17" t="n">
        <v>0.44</v>
      </c>
      <c r="I17" t="n">
        <v>50</v>
      </c>
      <c r="J17" t="n">
        <v>191.4</v>
      </c>
      <c r="K17" t="n">
        <v>53.44</v>
      </c>
      <c r="L17" t="n">
        <v>4.75</v>
      </c>
      <c r="M17" t="n">
        <v>48</v>
      </c>
      <c r="N17" t="n">
        <v>38.22</v>
      </c>
      <c r="O17" t="n">
        <v>23840.07</v>
      </c>
      <c r="P17" t="n">
        <v>325.07</v>
      </c>
      <c r="Q17" t="n">
        <v>1397.21</v>
      </c>
      <c r="R17" t="n">
        <v>118.72</v>
      </c>
      <c r="S17" t="n">
        <v>66.97</v>
      </c>
      <c r="T17" t="n">
        <v>23112.89</v>
      </c>
      <c r="U17" t="n">
        <v>0.5600000000000001</v>
      </c>
      <c r="V17" t="n">
        <v>0.82</v>
      </c>
      <c r="W17" t="n">
        <v>5.38</v>
      </c>
      <c r="X17" t="n">
        <v>1.43</v>
      </c>
      <c r="Y17" t="n">
        <v>1</v>
      </c>
      <c r="Z17" t="n">
        <v>10</v>
      </c>
      <c r="AA17" t="n">
        <v>413.6738698768028</v>
      </c>
      <c r="AB17" t="n">
        <v>588.6283072702914</v>
      </c>
      <c r="AC17" t="n">
        <v>533.4889665086305</v>
      </c>
      <c r="AD17" t="n">
        <v>413673.8698768028</v>
      </c>
      <c r="AE17" t="n">
        <v>588628.3072702914</v>
      </c>
      <c r="AF17" t="n">
        <v>4.626433731190546e-06</v>
      </c>
      <c r="AG17" t="n">
        <v>1.246666666666667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3.3577</v>
      </c>
      <c r="E18" t="n">
        <v>29.78</v>
      </c>
      <c r="F18" t="n">
        <v>25.53</v>
      </c>
      <c r="G18" t="n">
        <v>31.91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323.08</v>
      </c>
      <c r="Q18" t="n">
        <v>1397.38</v>
      </c>
      <c r="R18" t="n">
        <v>116.6</v>
      </c>
      <c r="S18" t="n">
        <v>66.97</v>
      </c>
      <c r="T18" t="n">
        <v>22063.36</v>
      </c>
      <c r="U18" t="n">
        <v>0.57</v>
      </c>
      <c r="V18" t="n">
        <v>0.82</v>
      </c>
      <c r="W18" t="n">
        <v>5.38</v>
      </c>
      <c r="X18" t="n">
        <v>1.36</v>
      </c>
      <c r="Y18" t="n">
        <v>1</v>
      </c>
      <c r="Z18" t="n">
        <v>10</v>
      </c>
      <c r="AA18" t="n">
        <v>409.8123957678093</v>
      </c>
      <c r="AB18" t="n">
        <v>583.1337060062046</v>
      </c>
      <c r="AC18" t="n">
        <v>528.5090681354984</v>
      </c>
      <c r="AD18" t="n">
        <v>409812.3957678093</v>
      </c>
      <c r="AE18" t="n">
        <v>583133.7060062046</v>
      </c>
      <c r="AF18" t="n">
        <v>4.648445909156293e-06</v>
      </c>
      <c r="AG18" t="n">
        <v>1.240833333333333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3.3811</v>
      </c>
      <c r="E19" t="n">
        <v>29.58</v>
      </c>
      <c r="F19" t="n">
        <v>25.43</v>
      </c>
      <c r="G19" t="n">
        <v>33.91</v>
      </c>
      <c r="H19" t="n">
        <v>0.48</v>
      </c>
      <c r="I19" t="n">
        <v>45</v>
      </c>
      <c r="J19" t="n">
        <v>192.17</v>
      </c>
      <c r="K19" t="n">
        <v>53.44</v>
      </c>
      <c r="L19" t="n">
        <v>5.25</v>
      </c>
      <c r="M19" t="n">
        <v>43</v>
      </c>
      <c r="N19" t="n">
        <v>38.48</v>
      </c>
      <c r="O19" t="n">
        <v>23934.69</v>
      </c>
      <c r="P19" t="n">
        <v>320.62</v>
      </c>
      <c r="Q19" t="n">
        <v>1397.35</v>
      </c>
      <c r="R19" t="n">
        <v>113.67</v>
      </c>
      <c r="S19" t="n">
        <v>66.97</v>
      </c>
      <c r="T19" t="n">
        <v>20611.47</v>
      </c>
      <c r="U19" t="n">
        <v>0.59</v>
      </c>
      <c r="V19" t="n">
        <v>0.83</v>
      </c>
      <c r="W19" t="n">
        <v>5.37</v>
      </c>
      <c r="X19" t="n">
        <v>1.27</v>
      </c>
      <c r="Y19" t="n">
        <v>1</v>
      </c>
      <c r="Z19" t="n">
        <v>10</v>
      </c>
      <c r="AA19" t="n">
        <v>404.5041362338987</v>
      </c>
      <c r="AB19" t="n">
        <v>575.5804326391249</v>
      </c>
      <c r="AC19" t="n">
        <v>521.663342313974</v>
      </c>
      <c r="AD19" t="n">
        <v>404504.1362338987</v>
      </c>
      <c r="AE19" t="n">
        <v>575580.4326391249</v>
      </c>
      <c r="AF19" t="n">
        <v>4.680841189936069e-06</v>
      </c>
      <c r="AG19" t="n">
        <v>1.2325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3.3965</v>
      </c>
      <c r="E20" t="n">
        <v>29.44</v>
      </c>
      <c r="F20" t="n">
        <v>25.37</v>
      </c>
      <c r="G20" t="n">
        <v>35.4</v>
      </c>
      <c r="H20" t="n">
        <v>0.51</v>
      </c>
      <c r="I20" t="n">
        <v>43</v>
      </c>
      <c r="J20" t="n">
        <v>192.55</v>
      </c>
      <c r="K20" t="n">
        <v>53.44</v>
      </c>
      <c r="L20" t="n">
        <v>5.5</v>
      </c>
      <c r="M20" t="n">
        <v>41</v>
      </c>
      <c r="N20" t="n">
        <v>38.62</v>
      </c>
      <c r="O20" t="n">
        <v>23982.06</v>
      </c>
      <c r="P20" t="n">
        <v>318.44</v>
      </c>
      <c r="Q20" t="n">
        <v>1397.37</v>
      </c>
      <c r="R20" t="n">
        <v>111.7</v>
      </c>
      <c r="S20" t="n">
        <v>66.97</v>
      </c>
      <c r="T20" t="n">
        <v>19637.97</v>
      </c>
      <c r="U20" t="n">
        <v>0.6</v>
      </c>
      <c r="V20" t="n">
        <v>0.83</v>
      </c>
      <c r="W20" t="n">
        <v>5.37</v>
      </c>
      <c r="X20" t="n">
        <v>1.2</v>
      </c>
      <c r="Y20" t="n">
        <v>1</v>
      </c>
      <c r="Z20" t="n">
        <v>10</v>
      </c>
      <c r="AA20" t="n">
        <v>400.6364362100552</v>
      </c>
      <c r="AB20" t="n">
        <v>570.0769723438391</v>
      </c>
      <c r="AC20" t="n">
        <v>516.6754147731309</v>
      </c>
      <c r="AD20" t="n">
        <v>400636.4362100552</v>
      </c>
      <c r="AE20" t="n">
        <v>570076.9723438391</v>
      </c>
      <c r="AF20" t="n">
        <v>4.702161161047546e-06</v>
      </c>
      <c r="AG20" t="n">
        <v>1.226666666666667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3.4113</v>
      </c>
      <c r="E21" t="n">
        <v>29.31</v>
      </c>
      <c r="F21" t="n">
        <v>25.32</v>
      </c>
      <c r="G21" t="n">
        <v>37.05</v>
      </c>
      <c r="H21" t="n">
        <v>0.53</v>
      </c>
      <c r="I21" t="n">
        <v>41</v>
      </c>
      <c r="J21" t="n">
        <v>192.94</v>
      </c>
      <c r="K21" t="n">
        <v>53.44</v>
      </c>
      <c r="L21" t="n">
        <v>5.75</v>
      </c>
      <c r="M21" t="n">
        <v>39</v>
      </c>
      <c r="N21" t="n">
        <v>38.75</v>
      </c>
      <c r="O21" t="n">
        <v>24029.48</v>
      </c>
      <c r="P21" t="n">
        <v>316.1</v>
      </c>
      <c r="Q21" t="n">
        <v>1397.35</v>
      </c>
      <c r="R21" t="n">
        <v>109.9</v>
      </c>
      <c r="S21" t="n">
        <v>66.97</v>
      </c>
      <c r="T21" t="n">
        <v>18746.41</v>
      </c>
      <c r="U21" t="n">
        <v>0.61</v>
      </c>
      <c r="V21" t="n">
        <v>0.83</v>
      </c>
      <c r="W21" t="n">
        <v>5.37</v>
      </c>
      <c r="X21" t="n">
        <v>1.15</v>
      </c>
      <c r="Y21" t="n">
        <v>1</v>
      </c>
      <c r="Z21" t="n">
        <v>10</v>
      </c>
      <c r="AA21" t="n">
        <v>396.8029944294074</v>
      </c>
      <c r="AB21" t="n">
        <v>564.6222590765161</v>
      </c>
      <c r="AC21" t="n">
        <v>511.7316679168506</v>
      </c>
      <c r="AD21" t="n">
        <v>396802.9944294074</v>
      </c>
      <c r="AE21" t="n">
        <v>564622.2590765161</v>
      </c>
      <c r="AF21" t="n">
        <v>4.722650483933901e-06</v>
      </c>
      <c r="AG21" t="n">
        <v>1.22125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3.4259</v>
      </c>
      <c r="E22" t="n">
        <v>29.19</v>
      </c>
      <c r="F22" t="n">
        <v>25.27</v>
      </c>
      <c r="G22" t="n">
        <v>38.88</v>
      </c>
      <c r="H22" t="n">
        <v>0.55</v>
      </c>
      <c r="I22" t="n">
        <v>39</v>
      </c>
      <c r="J22" t="n">
        <v>193.32</v>
      </c>
      <c r="K22" t="n">
        <v>53.44</v>
      </c>
      <c r="L22" t="n">
        <v>6</v>
      </c>
      <c r="M22" t="n">
        <v>37</v>
      </c>
      <c r="N22" t="n">
        <v>38.89</v>
      </c>
      <c r="O22" t="n">
        <v>24076.95</v>
      </c>
      <c r="P22" t="n">
        <v>313.85</v>
      </c>
      <c r="Q22" t="n">
        <v>1397.25</v>
      </c>
      <c r="R22" t="n">
        <v>108.68</v>
      </c>
      <c r="S22" t="n">
        <v>66.97</v>
      </c>
      <c r="T22" t="n">
        <v>18144.86</v>
      </c>
      <c r="U22" t="n">
        <v>0.62</v>
      </c>
      <c r="V22" t="n">
        <v>0.83</v>
      </c>
      <c r="W22" t="n">
        <v>5.35</v>
      </c>
      <c r="X22" t="n">
        <v>1.1</v>
      </c>
      <c r="Y22" t="n">
        <v>1</v>
      </c>
      <c r="Z22" t="n">
        <v>10</v>
      </c>
      <c r="AA22" t="n">
        <v>393.0987523375717</v>
      </c>
      <c r="AB22" t="n">
        <v>559.3513877186372</v>
      </c>
      <c r="AC22" t="n">
        <v>506.9545417090488</v>
      </c>
      <c r="AD22" t="n">
        <v>393098.7523375718</v>
      </c>
      <c r="AE22" t="n">
        <v>559351.3877186371</v>
      </c>
      <c r="AF22" t="n">
        <v>4.742862924078548e-06</v>
      </c>
      <c r="AG22" t="n">
        <v>1.21625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3.443</v>
      </c>
      <c r="E23" t="n">
        <v>29.04</v>
      </c>
      <c r="F23" t="n">
        <v>25.2</v>
      </c>
      <c r="G23" t="n">
        <v>40.86</v>
      </c>
      <c r="H23" t="n">
        <v>0.57</v>
      </c>
      <c r="I23" t="n">
        <v>37</v>
      </c>
      <c r="J23" t="n">
        <v>193.71</v>
      </c>
      <c r="K23" t="n">
        <v>53.44</v>
      </c>
      <c r="L23" t="n">
        <v>6.25</v>
      </c>
      <c r="M23" t="n">
        <v>35</v>
      </c>
      <c r="N23" t="n">
        <v>39.02</v>
      </c>
      <c r="O23" t="n">
        <v>24124.47</v>
      </c>
      <c r="P23" t="n">
        <v>312.01</v>
      </c>
      <c r="Q23" t="n">
        <v>1397.24</v>
      </c>
      <c r="R23" t="n">
        <v>106.32</v>
      </c>
      <c r="S23" t="n">
        <v>66.97</v>
      </c>
      <c r="T23" t="n">
        <v>16977.14</v>
      </c>
      <c r="U23" t="n">
        <v>0.63</v>
      </c>
      <c r="V23" t="n">
        <v>0.84</v>
      </c>
      <c r="W23" t="n">
        <v>5.35</v>
      </c>
      <c r="X23" t="n">
        <v>1.03</v>
      </c>
      <c r="Y23" t="n">
        <v>1</v>
      </c>
      <c r="Z23" t="n">
        <v>10</v>
      </c>
      <c r="AA23" t="n">
        <v>389.3519011005158</v>
      </c>
      <c r="AB23" t="n">
        <v>554.0198865969476</v>
      </c>
      <c r="AC23" t="n">
        <v>502.122465187721</v>
      </c>
      <c r="AD23" t="n">
        <v>389351.9011005157</v>
      </c>
      <c r="AE23" t="n">
        <v>554019.8865969476</v>
      </c>
      <c r="AF23" t="n">
        <v>4.766536398494539e-06</v>
      </c>
      <c r="AG23" t="n">
        <v>1.21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3.4477</v>
      </c>
      <c r="E24" t="n">
        <v>29</v>
      </c>
      <c r="F24" t="n">
        <v>25.2</v>
      </c>
      <c r="G24" t="n">
        <v>41.99</v>
      </c>
      <c r="H24" t="n">
        <v>0.59</v>
      </c>
      <c r="I24" t="n">
        <v>36</v>
      </c>
      <c r="J24" t="n">
        <v>194.09</v>
      </c>
      <c r="K24" t="n">
        <v>53.44</v>
      </c>
      <c r="L24" t="n">
        <v>6.5</v>
      </c>
      <c r="M24" t="n">
        <v>34</v>
      </c>
      <c r="N24" t="n">
        <v>39.16</v>
      </c>
      <c r="O24" t="n">
        <v>24172.03</v>
      </c>
      <c r="P24" t="n">
        <v>309.95</v>
      </c>
      <c r="Q24" t="n">
        <v>1397.25</v>
      </c>
      <c r="R24" t="n">
        <v>106.09</v>
      </c>
      <c r="S24" t="n">
        <v>66.97</v>
      </c>
      <c r="T24" t="n">
        <v>16864.34</v>
      </c>
      <c r="U24" t="n">
        <v>0.63</v>
      </c>
      <c r="V24" t="n">
        <v>0.84</v>
      </c>
      <c r="W24" t="n">
        <v>5.36</v>
      </c>
      <c r="X24" t="n">
        <v>1.03</v>
      </c>
      <c r="Y24" t="n">
        <v>1</v>
      </c>
      <c r="Z24" t="n">
        <v>10</v>
      </c>
      <c r="AA24" t="n">
        <v>387.226758855373</v>
      </c>
      <c r="AB24" t="n">
        <v>550.9959612935691</v>
      </c>
      <c r="AC24" t="n">
        <v>499.3818039504455</v>
      </c>
      <c r="AD24" t="n">
        <v>387226.758855373</v>
      </c>
      <c r="AE24" t="n">
        <v>550995.9612935691</v>
      </c>
      <c r="AF24" t="n">
        <v>4.773043142924665e-06</v>
      </c>
      <c r="AG24" t="n">
        <v>1.208333333333333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3.4681</v>
      </c>
      <c r="E25" t="n">
        <v>28.83</v>
      </c>
      <c r="F25" t="n">
        <v>25.1</v>
      </c>
      <c r="G25" t="n">
        <v>44.29</v>
      </c>
      <c r="H25" t="n">
        <v>0.62</v>
      </c>
      <c r="I25" t="n">
        <v>34</v>
      </c>
      <c r="J25" t="n">
        <v>194.48</v>
      </c>
      <c r="K25" t="n">
        <v>53.44</v>
      </c>
      <c r="L25" t="n">
        <v>6.75</v>
      </c>
      <c r="M25" t="n">
        <v>32</v>
      </c>
      <c r="N25" t="n">
        <v>39.29</v>
      </c>
      <c r="O25" t="n">
        <v>24219.63</v>
      </c>
      <c r="P25" t="n">
        <v>307.22</v>
      </c>
      <c r="Q25" t="n">
        <v>1397.3</v>
      </c>
      <c r="R25" t="n">
        <v>102.87</v>
      </c>
      <c r="S25" t="n">
        <v>66.97</v>
      </c>
      <c r="T25" t="n">
        <v>15266.42</v>
      </c>
      <c r="U25" t="n">
        <v>0.65</v>
      </c>
      <c r="V25" t="n">
        <v>0.84</v>
      </c>
      <c r="W25" t="n">
        <v>5.35</v>
      </c>
      <c r="X25" t="n">
        <v>0.93</v>
      </c>
      <c r="Y25" t="n">
        <v>1</v>
      </c>
      <c r="Z25" t="n">
        <v>10</v>
      </c>
      <c r="AA25" t="n">
        <v>382.3276659046328</v>
      </c>
      <c r="AB25" t="n">
        <v>544.024902687395</v>
      </c>
      <c r="AC25" t="n">
        <v>493.0637543334889</v>
      </c>
      <c r="AD25" t="n">
        <v>382327.6659046328</v>
      </c>
      <c r="AE25" t="n">
        <v>544024.902687395</v>
      </c>
      <c r="AF25" t="n">
        <v>4.80128518257883e-06</v>
      </c>
      <c r="AG25" t="n">
        <v>1.20125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3.4749</v>
      </c>
      <c r="E26" t="n">
        <v>28.78</v>
      </c>
      <c r="F26" t="n">
        <v>25.08</v>
      </c>
      <c r="G26" t="n">
        <v>45.6</v>
      </c>
      <c r="H26" t="n">
        <v>0.64</v>
      </c>
      <c r="I26" t="n">
        <v>33</v>
      </c>
      <c r="J26" t="n">
        <v>194.86</v>
      </c>
      <c r="K26" t="n">
        <v>53.44</v>
      </c>
      <c r="L26" t="n">
        <v>7</v>
      </c>
      <c r="M26" t="n">
        <v>31</v>
      </c>
      <c r="N26" t="n">
        <v>39.43</v>
      </c>
      <c r="O26" t="n">
        <v>24267.28</v>
      </c>
      <c r="P26" t="n">
        <v>305.83</v>
      </c>
      <c r="Q26" t="n">
        <v>1397.19</v>
      </c>
      <c r="R26" t="n">
        <v>102.24</v>
      </c>
      <c r="S26" t="n">
        <v>66.97</v>
      </c>
      <c r="T26" t="n">
        <v>14955.88</v>
      </c>
      <c r="U26" t="n">
        <v>0.66</v>
      </c>
      <c r="V26" t="n">
        <v>0.84</v>
      </c>
      <c r="W26" t="n">
        <v>5.35</v>
      </c>
      <c r="X26" t="n">
        <v>0.92</v>
      </c>
      <c r="Y26" t="n">
        <v>1</v>
      </c>
      <c r="Z26" t="n">
        <v>10</v>
      </c>
      <c r="AA26" t="n">
        <v>380.4111749408279</v>
      </c>
      <c r="AB26" t="n">
        <v>541.2978732227125</v>
      </c>
      <c r="AC26" t="n">
        <v>490.5921774270049</v>
      </c>
      <c r="AD26" t="n">
        <v>380411.1749408279</v>
      </c>
      <c r="AE26" t="n">
        <v>541297.8732227125</v>
      </c>
      <c r="AF26" t="n">
        <v>4.810699195796884e-06</v>
      </c>
      <c r="AG26" t="n">
        <v>1.199166666666667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3.4894</v>
      </c>
      <c r="E27" t="n">
        <v>28.66</v>
      </c>
      <c r="F27" t="n">
        <v>25.04</v>
      </c>
      <c r="G27" t="n">
        <v>48.46</v>
      </c>
      <c r="H27" t="n">
        <v>0.66</v>
      </c>
      <c r="I27" t="n">
        <v>31</v>
      </c>
      <c r="J27" t="n">
        <v>195.25</v>
      </c>
      <c r="K27" t="n">
        <v>53.44</v>
      </c>
      <c r="L27" t="n">
        <v>7.25</v>
      </c>
      <c r="M27" t="n">
        <v>29</v>
      </c>
      <c r="N27" t="n">
        <v>39.57</v>
      </c>
      <c r="O27" t="n">
        <v>24314.98</v>
      </c>
      <c r="P27" t="n">
        <v>303.43</v>
      </c>
      <c r="Q27" t="n">
        <v>1397.28</v>
      </c>
      <c r="R27" t="n">
        <v>100.99</v>
      </c>
      <c r="S27" t="n">
        <v>66.97</v>
      </c>
      <c r="T27" t="n">
        <v>14342.41</v>
      </c>
      <c r="U27" t="n">
        <v>0.66</v>
      </c>
      <c r="V27" t="n">
        <v>0.84</v>
      </c>
      <c r="W27" t="n">
        <v>5.34</v>
      </c>
      <c r="X27" t="n">
        <v>0.87</v>
      </c>
      <c r="Y27" t="n">
        <v>1</v>
      </c>
      <c r="Z27" t="n">
        <v>10</v>
      </c>
      <c r="AA27" t="n">
        <v>376.7890955761591</v>
      </c>
      <c r="AB27" t="n">
        <v>536.1439135446246</v>
      </c>
      <c r="AC27" t="n">
        <v>485.9210112799992</v>
      </c>
      <c r="AD27" t="n">
        <v>376789.0955761591</v>
      </c>
      <c r="AE27" t="n">
        <v>536143.9135446247</v>
      </c>
      <c r="AF27" t="n">
        <v>4.830773194570679e-06</v>
      </c>
      <c r="AG27" t="n">
        <v>1.194166666666667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3.4989</v>
      </c>
      <c r="E28" t="n">
        <v>28.58</v>
      </c>
      <c r="F28" t="n">
        <v>25</v>
      </c>
      <c r="G28" t="n">
        <v>49.99</v>
      </c>
      <c r="H28" t="n">
        <v>0.68</v>
      </c>
      <c r="I28" t="n">
        <v>30</v>
      </c>
      <c r="J28" t="n">
        <v>195.64</v>
      </c>
      <c r="K28" t="n">
        <v>53.44</v>
      </c>
      <c r="L28" t="n">
        <v>7.5</v>
      </c>
      <c r="M28" t="n">
        <v>28</v>
      </c>
      <c r="N28" t="n">
        <v>39.7</v>
      </c>
      <c r="O28" t="n">
        <v>24362.73</v>
      </c>
      <c r="P28" t="n">
        <v>301.82</v>
      </c>
      <c r="Q28" t="n">
        <v>1397.21</v>
      </c>
      <c r="R28" t="n">
        <v>99.73999999999999</v>
      </c>
      <c r="S28" t="n">
        <v>66.97</v>
      </c>
      <c r="T28" t="n">
        <v>13719.58</v>
      </c>
      <c r="U28" t="n">
        <v>0.67</v>
      </c>
      <c r="V28" t="n">
        <v>0.84</v>
      </c>
      <c r="W28" t="n">
        <v>5.34</v>
      </c>
      <c r="X28" t="n">
        <v>0.83</v>
      </c>
      <c r="Y28" t="n">
        <v>1</v>
      </c>
      <c r="Z28" t="n">
        <v>10</v>
      </c>
      <c r="AA28" t="n">
        <v>374.3307794690047</v>
      </c>
      <c r="AB28" t="n">
        <v>532.6459056832134</v>
      </c>
      <c r="AC28" t="n">
        <v>482.7506768333301</v>
      </c>
      <c r="AD28" t="n">
        <v>374330.7794690047</v>
      </c>
      <c r="AE28" t="n">
        <v>532645.9056832134</v>
      </c>
      <c r="AF28" t="n">
        <v>4.843925124801784e-06</v>
      </c>
      <c r="AG28" t="n">
        <v>1.190833333333333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3.5073</v>
      </c>
      <c r="E29" t="n">
        <v>28.51</v>
      </c>
      <c r="F29" t="n">
        <v>24.96</v>
      </c>
      <c r="G29" t="n">
        <v>51.65</v>
      </c>
      <c r="H29" t="n">
        <v>0.7</v>
      </c>
      <c r="I29" t="n">
        <v>29</v>
      </c>
      <c r="J29" t="n">
        <v>196.03</v>
      </c>
      <c r="K29" t="n">
        <v>53.44</v>
      </c>
      <c r="L29" t="n">
        <v>7.75</v>
      </c>
      <c r="M29" t="n">
        <v>27</v>
      </c>
      <c r="N29" t="n">
        <v>39.84</v>
      </c>
      <c r="O29" t="n">
        <v>24410.52</v>
      </c>
      <c r="P29" t="n">
        <v>299.73</v>
      </c>
      <c r="Q29" t="n">
        <v>1397.2</v>
      </c>
      <c r="R29" t="n">
        <v>98.55</v>
      </c>
      <c r="S29" t="n">
        <v>66.97</v>
      </c>
      <c r="T29" t="n">
        <v>13129.54</v>
      </c>
      <c r="U29" t="n">
        <v>0.68</v>
      </c>
      <c r="V29" t="n">
        <v>0.84</v>
      </c>
      <c r="W29" t="n">
        <v>5.34</v>
      </c>
      <c r="X29" t="n">
        <v>0.8</v>
      </c>
      <c r="Y29" t="n">
        <v>1</v>
      </c>
      <c r="Z29" t="n">
        <v>10</v>
      </c>
      <c r="AA29" t="n">
        <v>371.6367164728727</v>
      </c>
      <c r="AB29" t="n">
        <v>528.8124468728587</v>
      </c>
      <c r="AC29" t="n">
        <v>479.2763145683322</v>
      </c>
      <c r="AD29" t="n">
        <v>371636.7164728727</v>
      </c>
      <c r="AE29" t="n">
        <v>528812.4468728587</v>
      </c>
      <c r="AF29" t="n">
        <v>4.855554199953499e-06</v>
      </c>
      <c r="AG29" t="n">
        <v>1.187916666666667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3.5158</v>
      </c>
      <c r="E30" t="n">
        <v>28.44</v>
      </c>
      <c r="F30" t="n">
        <v>24.93</v>
      </c>
      <c r="G30" t="n">
        <v>53.43</v>
      </c>
      <c r="H30" t="n">
        <v>0.72</v>
      </c>
      <c r="I30" t="n">
        <v>28</v>
      </c>
      <c r="J30" t="n">
        <v>196.41</v>
      </c>
      <c r="K30" t="n">
        <v>53.44</v>
      </c>
      <c r="L30" t="n">
        <v>8</v>
      </c>
      <c r="M30" t="n">
        <v>26</v>
      </c>
      <c r="N30" t="n">
        <v>39.98</v>
      </c>
      <c r="O30" t="n">
        <v>24458.36</v>
      </c>
      <c r="P30" t="n">
        <v>298.07</v>
      </c>
      <c r="Q30" t="n">
        <v>1397.23</v>
      </c>
      <c r="R30" t="n">
        <v>97.34999999999999</v>
      </c>
      <c r="S30" t="n">
        <v>66.97</v>
      </c>
      <c r="T30" t="n">
        <v>12535.67</v>
      </c>
      <c r="U30" t="n">
        <v>0.6899999999999999</v>
      </c>
      <c r="V30" t="n">
        <v>0.84</v>
      </c>
      <c r="W30" t="n">
        <v>5.34</v>
      </c>
      <c r="X30" t="n">
        <v>0.77</v>
      </c>
      <c r="Y30" t="n">
        <v>1</v>
      </c>
      <c r="Z30" t="n">
        <v>10</v>
      </c>
      <c r="AA30" t="n">
        <v>369.3239048640676</v>
      </c>
      <c r="AB30" t="n">
        <v>525.5214814978124</v>
      </c>
      <c r="AC30" t="n">
        <v>476.2936280494133</v>
      </c>
      <c r="AD30" t="n">
        <v>369323.9048640676</v>
      </c>
      <c r="AE30" t="n">
        <v>525521.4814978123</v>
      </c>
      <c r="AF30" t="n">
        <v>4.867321716476068e-06</v>
      </c>
      <c r="AG30" t="n">
        <v>1.185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3.5231</v>
      </c>
      <c r="E31" t="n">
        <v>28.38</v>
      </c>
      <c r="F31" t="n">
        <v>24.91</v>
      </c>
      <c r="G31" t="n">
        <v>55.36</v>
      </c>
      <c r="H31" t="n">
        <v>0.74</v>
      </c>
      <c r="I31" t="n">
        <v>27</v>
      </c>
      <c r="J31" t="n">
        <v>196.8</v>
      </c>
      <c r="K31" t="n">
        <v>53.44</v>
      </c>
      <c r="L31" t="n">
        <v>8.25</v>
      </c>
      <c r="M31" t="n">
        <v>25</v>
      </c>
      <c r="N31" t="n">
        <v>40.12</v>
      </c>
      <c r="O31" t="n">
        <v>24506.24</v>
      </c>
      <c r="P31" t="n">
        <v>295.51</v>
      </c>
      <c r="Q31" t="n">
        <v>1397.25</v>
      </c>
      <c r="R31" t="n">
        <v>96.59</v>
      </c>
      <c r="S31" t="n">
        <v>66.97</v>
      </c>
      <c r="T31" t="n">
        <v>12160.77</v>
      </c>
      <c r="U31" t="n">
        <v>0.6899999999999999</v>
      </c>
      <c r="V31" t="n">
        <v>0.84</v>
      </c>
      <c r="W31" t="n">
        <v>5.34</v>
      </c>
      <c r="X31" t="n">
        <v>0.74</v>
      </c>
      <c r="Y31" t="n">
        <v>1</v>
      </c>
      <c r="Z31" t="n">
        <v>10</v>
      </c>
      <c r="AA31" t="n">
        <v>366.5163184082421</v>
      </c>
      <c r="AB31" t="n">
        <v>521.5264869299907</v>
      </c>
      <c r="AC31" t="n">
        <v>472.6728617748888</v>
      </c>
      <c r="AD31" t="n">
        <v>366516.3184082421</v>
      </c>
      <c r="AE31" t="n">
        <v>521526.4869299908</v>
      </c>
      <c r="AF31" t="n">
        <v>4.877427936548392e-06</v>
      </c>
      <c r="AG31" t="n">
        <v>1.1825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3.5325</v>
      </c>
      <c r="E32" t="n">
        <v>28.31</v>
      </c>
      <c r="F32" t="n">
        <v>24.87</v>
      </c>
      <c r="G32" t="n">
        <v>57.4</v>
      </c>
      <c r="H32" t="n">
        <v>0.77</v>
      </c>
      <c r="I32" t="n">
        <v>26</v>
      </c>
      <c r="J32" t="n">
        <v>197.19</v>
      </c>
      <c r="K32" t="n">
        <v>53.44</v>
      </c>
      <c r="L32" t="n">
        <v>8.5</v>
      </c>
      <c r="M32" t="n">
        <v>24</v>
      </c>
      <c r="N32" t="n">
        <v>40.26</v>
      </c>
      <c r="O32" t="n">
        <v>24554.18</v>
      </c>
      <c r="P32" t="n">
        <v>292.81</v>
      </c>
      <c r="Q32" t="n">
        <v>1397.28</v>
      </c>
      <c r="R32" t="n">
        <v>95.66</v>
      </c>
      <c r="S32" t="n">
        <v>66.97</v>
      </c>
      <c r="T32" t="n">
        <v>11701.69</v>
      </c>
      <c r="U32" t="n">
        <v>0.7</v>
      </c>
      <c r="V32" t="n">
        <v>0.85</v>
      </c>
      <c r="W32" t="n">
        <v>5.33</v>
      </c>
      <c r="X32" t="n">
        <v>0.71</v>
      </c>
      <c r="Y32" t="n">
        <v>1</v>
      </c>
      <c r="Z32" t="n">
        <v>10</v>
      </c>
      <c r="AA32" t="n">
        <v>363.2984172042837</v>
      </c>
      <c r="AB32" t="n">
        <v>516.9476438447047</v>
      </c>
      <c r="AC32" t="n">
        <v>468.5229385802286</v>
      </c>
      <c r="AD32" t="n">
        <v>363298.4172042838</v>
      </c>
      <c r="AE32" t="n">
        <v>516947.6438447046</v>
      </c>
      <c r="AF32" t="n">
        <v>4.890441425408644e-06</v>
      </c>
      <c r="AG32" t="n">
        <v>1.179583333333333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3.539</v>
      </c>
      <c r="E33" t="n">
        <v>28.26</v>
      </c>
      <c r="F33" t="n">
        <v>24.86</v>
      </c>
      <c r="G33" t="n">
        <v>59.66</v>
      </c>
      <c r="H33" t="n">
        <v>0.79</v>
      </c>
      <c r="I33" t="n">
        <v>25</v>
      </c>
      <c r="J33" t="n">
        <v>197.58</v>
      </c>
      <c r="K33" t="n">
        <v>53.44</v>
      </c>
      <c r="L33" t="n">
        <v>8.75</v>
      </c>
      <c r="M33" t="n">
        <v>23</v>
      </c>
      <c r="N33" t="n">
        <v>40.39</v>
      </c>
      <c r="O33" t="n">
        <v>24602.15</v>
      </c>
      <c r="P33" t="n">
        <v>292.15</v>
      </c>
      <c r="Q33" t="n">
        <v>1397.22</v>
      </c>
      <c r="R33" t="n">
        <v>95.16</v>
      </c>
      <c r="S33" t="n">
        <v>66.97</v>
      </c>
      <c r="T33" t="n">
        <v>11458.69</v>
      </c>
      <c r="U33" t="n">
        <v>0.7</v>
      </c>
      <c r="V33" t="n">
        <v>0.85</v>
      </c>
      <c r="W33" t="n">
        <v>5.33</v>
      </c>
      <c r="X33" t="n">
        <v>0.6899999999999999</v>
      </c>
      <c r="Y33" t="n">
        <v>1</v>
      </c>
      <c r="Z33" t="n">
        <v>10</v>
      </c>
      <c r="AA33" t="n">
        <v>362.0846398698356</v>
      </c>
      <c r="AB33" t="n">
        <v>515.2205255764126</v>
      </c>
      <c r="AC33" t="n">
        <v>466.9576068953455</v>
      </c>
      <c r="AD33" t="n">
        <v>362084.6398698356</v>
      </c>
      <c r="AE33" t="n">
        <v>515220.5255764126</v>
      </c>
      <c r="AF33" t="n">
        <v>4.899440114514138e-06</v>
      </c>
      <c r="AG33" t="n">
        <v>1.1775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3.5476</v>
      </c>
      <c r="E34" t="n">
        <v>28.19</v>
      </c>
      <c r="F34" t="n">
        <v>24.83</v>
      </c>
      <c r="G34" t="n">
        <v>62.06</v>
      </c>
      <c r="H34" t="n">
        <v>0.8100000000000001</v>
      </c>
      <c r="I34" t="n">
        <v>24</v>
      </c>
      <c r="J34" t="n">
        <v>197.97</v>
      </c>
      <c r="K34" t="n">
        <v>53.44</v>
      </c>
      <c r="L34" t="n">
        <v>9</v>
      </c>
      <c r="M34" t="n">
        <v>22</v>
      </c>
      <c r="N34" t="n">
        <v>40.53</v>
      </c>
      <c r="O34" t="n">
        <v>24650.18</v>
      </c>
      <c r="P34" t="n">
        <v>289.24</v>
      </c>
      <c r="Q34" t="n">
        <v>1397.26</v>
      </c>
      <c r="R34" t="n">
        <v>94.04000000000001</v>
      </c>
      <c r="S34" t="n">
        <v>66.97</v>
      </c>
      <c r="T34" t="n">
        <v>10903.51</v>
      </c>
      <c r="U34" t="n">
        <v>0.71</v>
      </c>
      <c r="V34" t="n">
        <v>0.85</v>
      </c>
      <c r="W34" t="n">
        <v>5.33</v>
      </c>
      <c r="X34" t="n">
        <v>0.66</v>
      </c>
      <c r="Y34" t="n">
        <v>1</v>
      </c>
      <c r="Z34" t="n">
        <v>10</v>
      </c>
      <c r="AA34" t="n">
        <v>358.8639424473469</v>
      </c>
      <c r="AB34" t="n">
        <v>510.6377036723028</v>
      </c>
      <c r="AC34" t="n">
        <v>462.8040775949036</v>
      </c>
      <c r="AD34" t="n">
        <v>358863.9424473469</v>
      </c>
      <c r="AE34" t="n">
        <v>510637.7036723028</v>
      </c>
      <c r="AF34" t="n">
        <v>4.91134607240756e-06</v>
      </c>
      <c r="AG34" t="n">
        <v>1.174583333333333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3.5473</v>
      </c>
      <c r="E35" t="n">
        <v>28.19</v>
      </c>
      <c r="F35" t="n">
        <v>24.83</v>
      </c>
      <c r="G35" t="n">
        <v>62.07</v>
      </c>
      <c r="H35" t="n">
        <v>0.83</v>
      </c>
      <c r="I35" t="n">
        <v>24</v>
      </c>
      <c r="J35" t="n">
        <v>198.36</v>
      </c>
      <c r="K35" t="n">
        <v>53.44</v>
      </c>
      <c r="L35" t="n">
        <v>9.25</v>
      </c>
      <c r="M35" t="n">
        <v>22</v>
      </c>
      <c r="N35" t="n">
        <v>40.67</v>
      </c>
      <c r="O35" t="n">
        <v>24698.26</v>
      </c>
      <c r="P35" t="n">
        <v>288.25</v>
      </c>
      <c r="Q35" t="n">
        <v>1397.28</v>
      </c>
      <c r="R35" t="n">
        <v>94.09999999999999</v>
      </c>
      <c r="S35" t="n">
        <v>66.97</v>
      </c>
      <c r="T35" t="n">
        <v>10929.89</v>
      </c>
      <c r="U35" t="n">
        <v>0.71</v>
      </c>
      <c r="V35" t="n">
        <v>0.85</v>
      </c>
      <c r="W35" t="n">
        <v>5.33</v>
      </c>
      <c r="X35" t="n">
        <v>0.66</v>
      </c>
      <c r="Y35" t="n">
        <v>1</v>
      </c>
      <c r="Z35" t="n">
        <v>10</v>
      </c>
      <c r="AA35" t="n">
        <v>358.1477157761649</v>
      </c>
      <c r="AB35" t="n">
        <v>509.6185643846188</v>
      </c>
      <c r="AC35" t="n">
        <v>461.8804054598746</v>
      </c>
      <c r="AD35" t="n">
        <v>358147.7157761649</v>
      </c>
      <c r="AE35" t="n">
        <v>509618.5643846188</v>
      </c>
      <c r="AF35" t="n">
        <v>4.910930748294998e-06</v>
      </c>
      <c r="AG35" t="n">
        <v>1.174583333333333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3.5575</v>
      </c>
      <c r="E36" t="n">
        <v>28.11</v>
      </c>
      <c r="F36" t="n">
        <v>24.79</v>
      </c>
      <c r="G36" t="n">
        <v>64.66</v>
      </c>
      <c r="H36" t="n">
        <v>0.85</v>
      </c>
      <c r="I36" t="n">
        <v>23</v>
      </c>
      <c r="J36" t="n">
        <v>198.75</v>
      </c>
      <c r="K36" t="n">
        <v>53.44</v>
      </c>
      <c r="L36" t="n">
        <v>9.5</v>
      </c>
      <c r="M36" t="n">
        <v>21</v>
      </c>
      <c r="N36" t="n">
        <v>40.81</v>
      </c>
      <c r="O36" t="n">
        <v>24746.38</v>
      </c>
      <c r="P36" t="n">
        <v>286.12</v>
      </c>
      <c r="Q36" t="n">
        <v>1397.22</v>
      </c>
      <c r="R36" t="n">
        <v>92.81</v>
      </c>
      <c r="S36" t="n">
        <v>66.97</v>
      </c>
      <c r="T36" t="n">
        <v>10289.5</v>
      </c>
      <c r="U36" t="n">
        <v>0.72</v>
      </c>
      <c r="V36" t="n">
        <v>0.85</v>
      </c>
      <c r="W36" t="n">
        <v>5.33</v>
      </c>
      <c r="X36" t="n">
        <v>0.62</v>
      </c>
      <c r="Y36" t="n">
        <v>1</v>
      </c>
      <c r="Z36" t="n">
        <v>10</v>
      </c>
      <c r="AA36" t="n">
        <v>355.3202892587309</v>
      </c>
      <c r="AB36" t="n">
        <v>505.5953388292218</v>
      </c>
      <c r="AC36" t="n">
        <v>458.2340527155879</v>
      </c>
      <c r="AD36" t="n">
        <v>355320.2892587309</v>
      </c>
      <c r="AE36" t="n">
        <v>505595.3388292218</v>
      </c>
      <c r="AF36" t="n">
        <v>4.92505176812208e-06</v>
      </c>
      <c r="AG36" t="n">
        <v>1.17125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3.5644</v>
      </c>
      <c r="E37" t="n">
        <v>28.06</v>
      </c>
      <c r="F37" t="n">
        <v>24.77</v>
      </c>
      <c r="G37" t="n">
        <v>67.55</v>
      </c>
      <c r="H37" t="n">
        <v>0.87</v>
      </c>
      <c r="I37" t="n">
        <v>22</v>
      </c>
      <c r="J37" t="n">
        <v>199.14</v>
      </c>
      <c r="K37" t="n">
        <v>53.44</v>
      </c>
      <c r="L37" t="n">
        <v>9.75</v>
      </c>
      <c r="M37" t="n">
        <v>20</v>
      </c>
      <c r="N37" t="n">
        <v>40.95</v>
      </c>
      <c r="O37" t="n">
        <v>24794.55</v>
      </c>
      <c r="P37" t="n">
        <v>284.32</v>
      </c>
      <c r="Q37" t="n">
        <v>1397.22</v>
      </c>
      <c r="R37" t="n">
        <v>92.25</v>
      </c>
      <c r="S37" t="n">
        <v>66.97</v>
      </c>
      <c r="T37" t="n">
        <v>10018.65</v>
      </c>
      <c r="U37" t="n">
        <v>0.73</v>
      </c>
      <c r="V37" t="n">
        <v>0.85</v>
      </c>
      <c r="W37" t="n">
        <v>5.33</v>
      </c>
      <c r="X37" t="n">
        <v>0.6</v>
      </c>
      <c r="Y37" t="n">
        <v>1</v>
      </c>
      <c r="Z37" t="n">
        <v>10</v>
      </c>
      <c r="AA37" t="n">
        <v>353.1854879649827</v>
      </c>
      <c r="AB37" t="n">
        <v>502.5576693910441</v>
      </c>
      <c r="AC37" t="n">
        <v>455.480934815629</v>
      </c>
      <c r="AD37" t="n">
        <v>353185.4879649826</v>
      </c>
      <c r="AE37" t="n">
        <v>502557.6693910441</v>
      </c>
      <c r="AF37" t="n">
        <v>4.934604222710989e-06</v>
      </c>
      <c r="AG37" t="n">
        <v>1.169166666666667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3.5643</v>
      </c>
      <c r="E38" t="n">
        <v>28.06</v>
      </c>
      <c r="F38" t="n">
        <v>24.77</v>
      </c>
      <c r="G38" t="n">
        <v>67.55</v>
      </c>
      <c r="H38" t="n">
        <v>0.89</v>
      </c>
      <c r="I38" t="n">
        <v>22</v>
      </c>
      <c r="J38" t="n">
        <v>199.53</v>
      </c>
      <c r="K38" t="n">
        <v>53.44</v>
      </c>
      <c r="L38" t="n">
        <v>10</v>
      </c>
      <c r="M38" t="n">
        <v>20</v>
      </c>
      <c r="N38" t="n">
        <v>41.1</v>
      </c>
      <c r="O38" t="n">
        <v>24842.77</v>
      </c>
      <c r="P38" t="n">
        <v>281.49</v>
      </c>
      <c r="Q38" t="n">
        <v>1397.22</v>
      </c>
      <c r="R38" t="n">
        <v>92.31999999999999</v>
      </c>
      <c r="S38" t="n">
        <v>66.97</v>
      </c>
      <c r="T38" t="n">
        <v>10050.48</v>
      </c>
      <c r="U38" t="n">
        <v>0.73</v>
      </c>
      <c r="V38" t="n">
        <v>0.85</v>
      </c>
      <c r="W38" t="n">
        <v>5.33</v>
      </c>
      <c r="X38" t="n">
        <v>0.6</v>
      </c>
      <c r="Y38" t="n">
        <v>1</v>
      </c>
      <c r="Z38" t="n">
        <v>10</v>
      </c>
      <c r="AA38" t="n">
        <v>351.0742423443643</v>
      </c>
      <c r="AB38" t="n">
        <v>499.5535179896842</v>
      </c>
      <c r="AC38" t="n">
        <v>452.758195174073</v>
      </c>
      <c r="AD38" t="n">
        <v>351074.2423443643</v>
      </c>
      <c r="AE38" t="n">
        <v>499553.5179896842</v>
      </c>
      <c r="AF38" t="n">
        <v>4.934465781340136e-06</v>
      </c>
      <c r="AG38" t="n">
        <v>1.169166666666667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3.5721</v>
      </c>
      <c r="E39" t="n">
        <v>28</v>
      </c>
      <c r="F39" t="n">
        <v>24.74</v>
      </c>
      <c r="G39" t="n">
        <v>70.7</v>
      </c>
      <c r="H39" t="n">
        <v>0.91</v>
      </c>
      <c r="I39" t="n">
        <v>21</v>
      </c>
      <c r="J39" t="n">
        <v>199.92</v>
      </c>
      <c r="K39" t="n">
        <v>53.44</v>
      </c>
      <c r="L39" t="n">
        <v>10.25</v>
      </c>
      <c r="M39" t="n">
        <v>19</v>
      </c>
      <c r="N39" t="n">
        <v>41.24</v>
      </c>
      <c r="O39" t="n">
        <v>24891.03</v>
      </c>
      <c r="P39" t="n">
        <v>279.45</v>
      </c>
      <c r="Q39" t="n">
        <v>1397.17</v>
      </c>
      <c r="R39" t="n">
        <v>91.55</v>
      </c>
      <c r="S39" t="n">
        <v>66.97</v>
      </c>
      <c r="T39" t="n">
        <v>9672.540000000001</v>
      </c>
      <c r="U39" t="n">
        <v>0.73</v>
      </c>
      <c r="V39" t="n">
        <v>0.85</v>
      </c>
      <c r="W39" t="n">
        <v>5.33</v>
      </c>
      <c r="X39" t="n">
        <v>0.58</v>
      </c>
      <c r="Y39" t="n">
        <v>1</v>
      </c>
      <c r="Z39" t="n">
        <v>10</v>
      </c>
      <c r="AA39" t="n">
        <v>348.6321954442663</v>
      </c>
      <c r="AB39" t="n">
        <v>496.0786600454119</v>
      </c>
      <c r="AC39" t="n">
        <v>449.6088420924127</v>
      </c>
      <c r="AD39" t="n">
        <v>348632.1954442663</v>
      </c>
      <c r="AE39" t="n">
        <v>496078.660045412</v>
      </c>
      <c r="AF39" t="n">
        <v>4.945264208266728e-06</v>
      </c>
      <c r="AG39" t="n">
        <v>1.166666666666667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3.5818</v>
      </c>
      <c r="E40" t="n">
        <v>27.92</v>
      </c>
      <c r="F40" t="n">
        <v>24.71</v>
      </c>
      <c r="G40" t="n">
        <v>74.12</v>
      </c>
      <c r="H40" t="n">
        <v>0.93</v>
      </c>
      <c r="I40" t="n">
        <v>20</v>
      </c>
      <c r="J40" t="n">
        <v>200.31</v>
      </c>
      <c r="K40" t="n">
        <v>53.44</v>
      </c>
      <c r="L40" t="n">
        <v>10.5</v>
      </c>
      <c r="M40" t="n">
        <v>18</v>
      </c>
      <c r="N40" t="n">
        <v>41.38</v>
      </c>
      <c r="O40" t="n">
        <v>24939.35</v>
      </c>
      <c r="P40" t="n">
        <v>277.55</v>
      </c>
      <c r="Q40" t="n">
        <v>1397.28</v>
      </c>
      <c r="R40" t="n">
        <v>90.06999999999999</v>
      </c>
      <c r="S40" t="n">
        <v>66.97</v>
      </c>
      <c r="T40" t="n">
        <v>8937.360000000001</v>
      </c>
      <c r="U40" t="n">
        <v>0.74</v>
      </c>
      <c r="V40" t="n">
        <v>0.85</v>
      </c>
      <c r="W40" t="n">
        <v>5.33</v>
      </c>
      <c r="X40" t="n">
        <v>0.54</v>
      </c>
      <c r="Y40" t="n">
        <v>1</v>
      </c>
      <c r="Z40" t="n">
        <v>10</v>
      </c>
      <c r="AA40" t="n">
        <v>346.1199272813838</v>
      </c>
      <c r="AB40" t="n">
        <v>492.5038822704295</v>
      </c>
      <c r="AC40" t="n">
        <v>446.3689290995811</v>
      </c>
      <c r="AD40" t="n">
        <v>346119.9272813838</v>
      </c>
      <c r="AE40" t="n">
        <v>492503.8822704295</v>
      </c>
      <c r="AF40" t="n">
        <v>4.958693021239541e-06</v>
      </c>
      <c r="AG40" t="n">
        <v>1.163333333333333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3.5837</v>
      </c>
      <c r="E41" t="n">
        <v>27.9</v>
      </c>
      <c r="F41" t="n">
        <v>24.69</v>
      </c>
      <c r="G41" t="n">
        <v>74.06999999999999</v>
      </c>
      <c r="H41" t="n">
        <v>0.95</v>
      </c>
      <c r="I41" t="n">
        <v>20</v>
      </c>
      <c r="J41" t="n">
        <v>200.71</v>
      </c>
      <c r="K41" t="n">
        <v>53.44</v>
      </c>
      <c r="L41" t="n">
        <v>10.75</v>
      </c>
      <c r="M41" t="n">
        <v>18</v>
      </c>
      <c r="N41" t="n">
        <v>41.52</v>
      </c>
      <c r="O41" t="n">
        <v>24987.71</v>
      </c>
      <c r="P41" t="n">
        <v>275.39</v>
      </c>
      <c r="Q41" t="n">
        <v>1397.23</v>
      </c>
      <c r="R41" t="n">
        <v>89.73</v>
      </c>
      <c r="S41" t="n">
        <v>66.97</v>
      </c>
      <c r="T41" t="n">
        <v>8768.76</v>
      </c>
      <c r="U41" t="n">
        <v>0.75</v>
      </c>
      <c r="V41" t="n">
        <v>0.85</v>
      </c>
      <c r="W41" t="n">
        <v>5.32</v>
      </c>
      <c r="X41" t="n">
        <v>0.53</v>
      </c>
      <c r="Y41" t="n">
        <v>1</v>
      </c>
      <c r="Z41" t="n">
        <v>10</v>
      </c>
      <c r="AA41" t="n">
        <v>344.2230471944935</v>
      </c>
      <c r="AB41" t="n">
        <v>489.8047576799073</v>
      </c>
      <c r="AC41" t="n">
        <v>443.9226430978878</v>
      </c>
      <c r="AD41" t="n">
        <v>344223.0471944935</v>
      </c>
      <c r="AE41" t="n">
        <v>489804.7576799073</v>
      </c>
      <c r="AF41" t="n">
        <v>4.961323407285762e-06</v>
      </c>
      <c r="AG41" t="n">
        <v>1.1625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3.5882</v>
      </c>
      <c r="E42" t="n">
        <v>27.87</v>
      </c>
      <c r="F42" t="n">
        <v>24.69</v>
      </c>
      <c r="G42" t="n">
        <v>77.98</v>
      </c>
      <c r="H42" t="n">
        <v>0.97</v>
      </c>
      <c r="I42" t="n">
        <v>19</v>
      </c>
      <c r="J42" t="n">
        <v>201.1</v>
      </c>
      <c r="K42" t="n">
        <v>53.44</v>
      </c>
      <c r="L42" t="n">
        <v>11</v>
      </c>
      <c r="M42" t="n">
        <v>17</v>
      </c>
      <c r="N42" t="n">
        <v>41.66</v>
      </c>
      <c r="O42" t="n">
        <v>25036.12</v>
      </c>
      <c r="P42" t="n">
        <v>274.19</v>
      </c>
      <c r="Q42" t="n">
        <v>1397.18</v>
      </c>
      <c r="R42" t="n">
        <v>89.61</v>
      </c>
      <c r="S42" t="n">
        <v>66.97</v>
      </c>
      <c r="T42" t="n">
        <v>8712.790000000001</v>
      </c>
      <c r="U42" t="n">
        <v>0.75</v>
      </c>
      <c r="V42" t="n">
        <v>0.85</v>
      </c>
      <c r="W42" t="n">
        <v>5.33</v>
      </c>
      <c r="X42" t="n">
        <v>0.53</v>
      </c>
      <c r="Y42" t="n">
        <v>1</v>
      </c>
      <c r="Z42" t="n">
        <v>10</v>
      </c>
      <c r="AA42" t="n">
        <v>342.9018138496783</v>
      </c>
      <c r="AB42" t="n">
        <v>487.9247372002498</v>
      </c>
      <c r="AC42" t="n">
        <v>442.2187322082489</v>
      </c>
      <c r="AD42" t="n">
        <v>342901.8138496783</v>
      </c>
      <c r="AE42" t="n">
        <v>487924.7372002497</v>
      </c>
      <c r="AF42" t="n">
        <v>4.967553268974181e-06</v>
      </c>
      <c r="AG42" t="n">
        <v>1.16125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3.5891</v>
      </c>
      <c r="E43" t="n">
        <v>27.86</v>
      </c>
      <c r="F43" t="n">
        <v>24.69</v>
      </c>
      <c r="G43" t="n">
        <v>77.95999999999999</v>
      </c>
      <c r="H43" t="n">
        <v>0.99</v>
      </c>
      <c r="I43" t="n">
        <v>19</v>
      </c>
      <c r="J43" t="n">
        <v>201.49</v>
      </c>
      <c r="K43" t="n">
        <v>53.44</v>
      </c>
      <c r="L43" t="n">
        <v>11.25</v>
      </c>
      <c r="M43" t="n">
        <v>17</v>
      </c>
      <c r="N43" t="n">
        <v>41.81</v>
      </c>
      <c r="O43" t="n">
        <v>25084.58</v>
      </c>
      <c r="P43" t="n">
        <v>271.88</v>
      </c>
      <c r="Q43" t="n">
        <v>1397.19</v>
      </c>
      <c r="R43" t="n">
        <v>89.43000000000001</v>
      </c>
      <c r="S43" t="n">
        <v>66.97</v>
      </c>
      <c r="T43" t="n">
        <v>8620.24</v>
      </c>
      <c r="U43" t="n">
        <v>0.75</v>
      </c>
      <c r="V43" t="n">
        <v>0.85</v>
      </c>
      <c r="W43" t="n">
        <v>5.33</v>
      </c>
      <c r="X43" t="n">
        <v>0.52</v>
      </c>
      <c r="Y43" t="n">
        <v>1</v>
      </c>
      <c r="Z43" t="n">
        <v>10</v>
      </c>
      <c r="AA43" t="n">
        <v>341.0957378680494</v>
      </c>
      <c r="AB43" t="n">
        <v>485.3548203520224</v>
      </c>
      <c r="AC43" t="n">
        <v>439.8895505048887</v>
      </c>
      <c r="AD43" t="n">
        <v>341095.7378680494</v>
      </c>
      <c r="AE43" t="n">
        <v>485354.8203520224</v>
      </c>
      <c r="AF43" t="n">
        <v>4.968799241311865e-06</v>
      </c>
      <c r="AG43" t="n">
        <v>1.160833333333333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3.5961</v>
      </c>
      <c r="E44" t="n">
        <v>27.81</v>
      </c>
      <c r="F44" t="n">
        <v>24.67</v>
      </c>
      <c r="G44" t="n">
        <v>82.23</v>
      </c>
      <c r="H44" t="n">
        <v>1.01</v>
      </c>
      <c r="I44" t="n">
        <v>18</v>
      </c>
      <c r="J44" t="n">
        <v>201.88</v>
      </c>
      <c r="K44" t="n">
        <v>53.44</v>
      </c>
      <c r="L44" t="n">
        <v>11.5</v>
      </c>
      <c r="M44" t="n">
        <v>16</v>
      </c>
      <c r="N44" t="n">
        <v>41.95</v>
      </c>
      <c r="O44" t="n">
        <v>25133.09</v>
      </c>
      <c r="P44" t="n">
        <v>270.22</v>
      </c>
      <c r="Q44" t="n">
        <v>1397.24</v>
      </c>
      <c r="R44" t="n">
        <v>88.98</v>
      </c>
      <c r="S44" t="n">
        <v>66.97</v>
      </c>
      <c r="T44" t="n">
        <v>8399.73</v>
      </c>
      <c r="U44" t="n">
        <v>0.75</v>
      </c>
      <c r="V44" t="n">
        <v>0.85</v>
      </c>
      <c r="W44" t="n">
        <v>5.32</v>
      </c>
      <c r="X44" t="n">
        <v>0.5</v>
      </c>
      <c r="Y44" t="n">
        <v>1</v>
      </c>
      <c r="Z44" t="n">
        <v>10</v>
      </c>
      <c r="AA44" t="n">
        <v>339.1015248228773</v>
      </c>
      <c r="AB44" t="n">
        <v>482.5171979286734</v>
      </c>
      <c r="AC44" t="n">
        <v>437.3177403569967</v>
      </c>
      <c r="AD44" t="n">
        <v>339101.5248228773</v>
      </c>
      <c r="AE44" t="n">
        <v>482517.1979286734</v>
      </c>
      <c r="AF44" t="n">
        <v>4.978490137271626e-06</v>
      </c>
      <c r="AG44" t="n">
        <v>1.15875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3.5965</v>
      </c>
      <c r="E45" t="n">
        <v>27.8</v>
      </c>
      <c r="F45" t="n">
        <v>24.67</v>
      </c>
      <c r="G45" t="n">
        <v>82.22</v>
      </c>
      <c r="H45" t="n">
        <v>1.03</v>
      </c>
      <c r="I45" t="n">
        <v>18</v>
      </c>
      <c r="J45" t="n">
        <v>202.28</v>
      </c>
      <c r="K45" t="n">
        <v>53.44</v>
      </c>
      <c r="L45" t="n">
        <v>11.75</v>
      </c>
      <c r="M45" t="n">
        <v>14</v>
      </c>
      <c r="N45" t="n">
        <v>42.09</v>
      </c>
      <c r="O45" t="n">
        <v>25181.64</v>
      </c>
      <c r="P45" t="n">
        <v>267.74</v>
      </c>
      <c r="Q45" t="n">
        <v>1397.22</v>
      </c>
      <c r="R45" t="n">
        <v>88.61</v>
      </c>
      <c r="S45" t="n">
        <v>66.97</v>
      </c>
      <c r="T45" t="n">
        <v>8218.68</v>
      </c>
      <c r="U45" t="n">
        <v>0.76</v>
      </c>
      <c r="V45" t="n">
        <v>0.85</v>
      </c>
      <c r="W45" t="n">
        <v>5.33</v>
      </c>
      <c r="X45" t="n">
        <v>0.5</v>
      </c>
      <c r="Y45" t="n">
        <v>1</v>
      </c>
      <c r="Z45" t="n">
        <v>10</v>
      </c>
      <c r="AA45" t="n">
        <v>337.2191673646163</v>
      </c>
      <c r="AB45" t="n">
        <v>479.8387379992035</v>
      </c>
      <c r="AC45" t="n">
        <v>434.8901832688331</v>
      </c>
      <c r="AD45" t="n">
        <v>337219.1673646163</v>
      </c>
      <c r="AE45" t="n">
        <v>479838.7379992036</v>
      </c>
      <c r="AF45" t="n">
        <v>4.979043902755041e-06</v>
      </c>
      <c r="AG45" t="n">
        <v>1.158333333333333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3.61</v>
      </c>
      <c r="E46" t="n">
        <v>27.7</v>
      </c>
      <c r="F46" t="n">
        <v>24.6</v>
      </c>
      <c r="G46" t="n">
        <v>86.81999999999999</v>
      </c>
      <c r="H46" t="n">
        <v>1.05</v>
      </c>
      <c r="I46" t="n">
        <v>17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263.98</v>
      </c>
      <c r="Q46" t="n">
        <v>1397.27</v>
      </c>
      <c r="R46" t="n">
        <v>86.61</v>
      </c>
      <c r="S46" t="n">
        <v>66.97</v>
      </c>
      <c r="T46" t="n">
        <v>7223.85</v>
      </c>
      <c r="U46" t="n">
        <v>0.77</v>
      </c>
      <c r="V46" t="n">
        <v>0.86</v>
      </c>
      <c r="W46" t="n">
        <v>5.32</v>
      </c>
      <c r="X46" t="n">
        <v>0.43</v>
      </c>
      <c r="Y46" t="n">
        <v>1</v>
      </c>
      <c r="Z46" t="n">
        <v>10</v>
      </c>
      <c r="AA46" t="n">
        <v>332.8284235640951</v>
      </c>
      <c r="AB46" t="n">
        <v>473.5910238476474</v>
      </c>
      <c r="AC46" t="n">
        <v>429.2277193258197</v>
      </c>
      <c r="AD46" t="n">
        <v>332828.4235640951</v>
      </c>
      <c r="AE46" t="n">
        <v>473591.0238476474</v>
      </c>
      <c r="AF46" t="n">
        <v>4.997733487820298e-06</v>
      </c>
      <c r="AG46" t="n">
        <v>1.154166666666667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3.608</v>
      </c>
      <c r="E47" t="n">
        <v>27.72</v>
      </c>
      <c r="F47" t="n">
        <v>24.61</v>
      </c>
      <c r="G47" t="n">
        <v>86.88</v>
      </c>
      <c r="H47" t="n">
        <v>1.07</v>
      </c>
      <c r="I47" t="n">
        <v>17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265.17</v>
      </c>
      <c r="Q47" t="n">
        <v>1397.23</v>
      </c>
      <c r="R47" t="n">
        <v>87.12</v>
      </c>
      <c r="S47" t="n">
        <v>66.97</v>
      </c>
      <c r="T47" t="n">
        <v>7474.45</v>
      </c>
      <c r="U47" t="n">
        <v>0.77</v>
      </c>
      <c r="V47" t="n">
        <v>0.86</v>
      </c>
      <c r="W47" t="n">
        <v>5.32</v>
      </c>
      <c r="X47" t="n">
        <v>0.45</v>
      </c>
      <c r="Y47" t="n">
        <v>1</v>
      </c>
      <c r="Z47" t="n">
        <v>10</v>
      </c>
      <c r="AA47" t="n">
        <v>333.9457688891093</v>
      </c>
      <c r="AB47" t="n">
        <v>475.1809262688357</v>
      </c>
      <c r="AC47" t="n">
        <v>430.6686887611206</v>
      </c>
      <c r="AD47" t="n">
        <v>333945.7688891093</v>
      </c>
      <c r="AE47" t="n">
        <v>475180.9262688357</v>
      </c>
      <c r="AF47" t="n">
        <v>4.994964660403224e-06</v>
      </c>
      <c r="AG47" t="n">
        <v>1.155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3.6063</v>
      </c>
      <c r="E48" t="n">
        <v>27.73</v>
      </c>
      <c r="F48" t="n">
        <v>24.63</v>
      </c>
      <c r="G48" t="n">
        <v>86.92</v>
      </c>
      <c r="H48" t="n">
        <v>1.09</v>
      </c>
      <c r="I48" t="n">
        <v>17</v>
      </c>
      <c r="J48" t="n">
        <v>203.46</v>
      </c>
      <c r="K48" t="n">
        <v>53.44</v>
      </c>
      <c r="L48" t="n">
        <v>12.5</v>
      </c>
      <c r="M48" t="n">
        <v>9</v>
      </c>
      <c r="N48" t="n">
        <v>42.53</v>
      </c>
      <c r="O48" t="n">
        <v>25327.74</v>
      </c>
      <c r="P48" t="n">
        <v>262.2</v>
      </c>
      <c r="Q48" t="n">
        <v>1397.25</v>
      </c>
      <c r="R48" t="n">
        <v>87.3</v>
      </c>
      <c r="S48" t="n">
        <v>66.97</v>
      </c>
      <c r="T48" t="n">
        <v>7564.28</v>
      </c>
      <c r="U48" t="n">
        <v>0.77</v>
      </c>
      <c r="V48" t="n">
        <v>0.85</v>
      </c>
      <c r="W48" t="n">
        <v>5.33</v>
      </c>
      <c r="X48" t="n">
        <v>0.46</v>
      </c>
      <c r="Y48" t="n">
        <v>1</v>
      </c>
      <c r="Z48" t="n">
        <v>10</v>
      </c>
      <c r="AA48" t="n">
        <v>332.0027902840802</v>
      </c>
      <c r="AB48" t="n">
        <v>472.416206786599</v>
      </c>
      <c r="AC48" t="n">
        <v>428.1629524228451</v>
      </c>
      <c r="AD48" t="n">
        <v>332002.7902840802</v>
      </c>
      <c r="AE48" t="n">
        <v>472416.206786599</v>
      </c>
      <c r="AF48" t="n">
        <v>4.99261115709871e-06</v>
      </c>
      <c r="AG48" t="n">
        <v>1.155416666666667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24.64</v>
      </c>
      <c r="G49" t="n">
        <v>86.97</v>
      </c>
      <c r="H49" t="n">
        <v>1.11</v>
      </c>
      <c r="I49" t="n">
        <v>17</v>
      </c>
      <c r="J49" t="n">
        <v>203.86</v>
      </c>
      <c r="K49" t="n">
        <v>53.44</v>
      </c>
      <c r="L49" t="n">
        <v>12.75</v>
      </c>
      <c r="M49" t="n">
        <v>6</v>
      </c>
      <c r="N49" t="n">
        <v>42.67</v>
      </c>
      <c r="O49" t="n">
        <v>25376.49</v>
      </c>
      <c r="P49" t="n">
        <v>261.68</v>
      </c>
      <c r="Q49" t="n">
        <v>1397.25</v>
      </c>
      <c r="R49" t="n">
        <v>87.68000000000001</v>
      </c>
      <c r="S49" t="n">
        <v>66.97</v>
      </c>
      <c r="T49" t="n">
        <v>7758.12</v>
      </c>
      <c r="U49" t="n">
        <v>0.76</v>
      </c>
      <c r="V49" t="n">
        <v>0.85</v>
      </c>
      <c r="W49" t="n">
        <v>5.33</v>
      </c>
      <c r="X49" t="n">
        <v>0.48</v>
      </c>
      <c r="Y49" t="n">
        <v>1</v>
      </c>
      <c r="Z49" t="n">
        <v>10</v>
      </c>
      <c r="AA49" t="n">
        <v>331.8316366486679</v>
      </c>
      <c r="AB49" t="n">
        <v>472.1726674140834</v>
      </c>
      <c r="AC49" t="n">
        <v>427.9422264289662</v>
      </c>
      <c r="AD49" t="n">
        <v>331831.6366486679</v>
      </c>
      <c r="AE49" t="n">
        <v>472172.6674140834</v>
      </c>
      <c r="AF49" t="n">
        <v>4.990119212423343e-06</v>
      </c>
      <c r="AG49" t="n">
        <v>1.155833333333333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3.6134</v>
      </c>
      <c r="E50" t="n">
        <v>27.67</v>
      </c>
      <c r="F50" t="n">
        <v>24.61</v>
      </c>
      <c r="G50" t="n">
        <v>92.29000000000001</v>
      </c>
      <c r="H50" t="n">
        <v>1.13</v>
      </c>
      <c r="I50" t="n">
        <v>16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261.96</v>
      </c>
      <c r="Q50" t="n">
        <v>1397.4</v>
      </c>
      <c r="R50" t="n">
        <v>86.5</v>
      </c>
      <c r="S50" t="n">
        <v>66.97</v>
      </c>
      <c r="T50" t="n">
        <v>7169.49</v>
      </c>
      <c r="U50" t="n">
        <v>0.77</v>
      </c>
      <c r="V50" t="n">
        <v>0.86</v>
      </c>
      <c r="W50" t="n">
        <v>5.34</v>
      </c>
      <c r="X50" t="n">
        <v>0.44</v>
      </c>
      <c r="Y50" t="n">
        <v>1</v>
      </c>
      <c r="Z50" t="n">
        <v>10</v>
      </c>
      <c r="AA50" t="n">
        <v>331.0721422294407</v>
      </c>
      <c r="AB50" t="n">
        <v>471.0919612179098</v>
      </c>
      <c r="AC50" t="n">
        <v>426.9627546220973</v>
      </c>
      <c r="AD50" t="n">
        <v>331072.1422294407</v>
      </c>
      <c r="AE50" t="n">
        <v>471091.9612179098</v>
      </c>
      <c r="AF50" t="n">
        <v>5.002440494429326e-06</v>
      </c>
      <c r="AG50" t="n">
        <v>1.152916666666667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3.6135</v>
      </c>
      <c r="E51" t="n">
        <v>27.67</v>
      </c>
      <c r="F51" t="n">
        <v>24.61</v>
      </c>
      <c r="G51" t="n">
        <v>92.29000000000001</v>
      </c>
      <c r="H51" t="n">
        <v>1.15</v>
      </c>
      <c r="I51" t="n">
        <v>16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262.48</v>
      </c>
      <c r="Q51" t="n">
        <v>1397.35</v>
      </c>
      <c r="R51" t="n">
        <v>86.45999999999999</v>
      </c>
      <c r="S51" t="n">
        <v>66.97</v>
      </c>
      <c r="T51" t="n">
        <v>7154.01</v>
      </c>
      <c r="U51" t="n">
        <v>0.77</v>
      </c>
      <c r="V51" t="n">
        <v>0.86</v>
      </c>
      <c r="W51" t="n">
        <v>5.34</v>
      </c>
      <c r="X51" t="n">
        <v>0.44</v>
      </c>
      <c r="Y51" t="n">
        <v>1</v>
      </c>
      <c r="Z51" t="n">
        <v>10</v>
      </c>
      <c r="AA51" t="n">
        <v>331.4477198085635</v>
      </c>
      <c r="AB51" t="n">
        <v>471.6263812302581</v>
      </c>
      <c r="AC51" t="n">
        <v>427.4471132174074</v>
      </c>
      <c r="AD51" t="n">
        <v>331447.7198085635</v>
      </c>
      <c r="AE51" t="n">
        <v>471626.3812302581</v>
      </c>
      <c r="AF51" t="n">
        <v>5.002578935800179e-06</v>
      </c>
      <c r="AG51" t="n">
        <v>1.152916666666667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3.6142</v>
      </c>
      <c r="E52" t="n">
        <v>27.67</v>
      </c>
      <c r="F52" t="n">
        <v>24.6</v>
      </c>
      <c r="G52" t="n">
        <v>92.27</v>
      </c>
      <c r="H52" t="n">
        <v>1.17</v>
      </c>
      <c r="I52" t="n">
        <v>16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262.71</v>
      </c>
      <c r="Q52" t="n">
        <v>1397.32</v>
      </c>
      <c r="R52" t="n">
        <v>86.45</v>
      </c>
      <c r="S52" t="n">
        <v>66.97</v>
      </c>
      <c r="T52" t="n">
        <v>7148.14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331.5054955043818</v>
      </c>
      <c r="AB52" t="n">
        <v>471.7085919099924</v>
      </c>
      <c r="AC52" t="n">
        <v>427.5216228698074</v>
      </c>
      <c r="AD52" t="n">
        <v>331505.4955043818</v>
      </c>
      <c r="AE52" t="n">
        <v>471708.5919099925</v>
      </c>
      <c r="AF52" t="n">
        <v>5.003548025396155e-06</v>
      </c>
      <c r="AG52" t="n">
        <v>1.152916666666667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3.6132</v>
      </c>
      <c r="E53" t="n">
        <v>27.68</v>
      </c>
      <c r="F53" t="n">
        <v>24.61</v>
      </c>
      <c r="G53" t="n">
        <v>92.29000000000001</v>
      </c>
      <c r="H53" t="n">
        <v>1.19</v>
      </c>
      <c r="I53" t="n">
        <v>16</v>
      </c>
      <c r="J53" t="n">
        <v>205.44</v>
      </c>
      <c r="K53" t="n">
        <v>53.44</v>
      </c>
      <c r="L53" t="n">
        <v>13.75</v>
      </c>
      <c r="M53" t="n">
        <v>1</v>
      </c>
      <c r="N53" t="n">
        <v>43.26</v>
      </c>
      <c r="O53" t="n">
        <v>25572.02</v>
      </c>
      <c r="P53" t="n">
        <v>263.28</v>
      </c>
      <c r="Q53" t="n">
        <v>1397.36</v>
      </c>
      <c r="R53" t="n">
        <v>86.45999999999999</v>
      </c>
      <c r="S53" t="n">
        <v>66.97</v>
      </c>
      <c r="T53" t="n">
        <v>7149.62</v>
      </c>
      <c r="U53" t="n">
        <v>0.77</v>
      </c>
      <c r="V53" t="n">
        <v>0.86</v>
      </c>
      <c r="W53" t="n">
        <v>5.34</v>
      </c>
      <c r="X53" t="n">
        <v>0.45</v>
      </c>
      <c r="Y53" t="n">
        <v>1</v>
      </c>
      <c r="Z53" t="n">
        <v>10</v>
      </c>
      <c r="AA53" t="n">
        <v>332.0698007266587</v>
      </c>
      <c r="AB53" t="n">
        <v>472.511557849977</v>
      </c>
      <c r="AC53" t="n">
        <v>428.2493715427357</v>
      </c>
      <c r="AD53" t="n">
        <v>332069.8007266587</v>
      </c>
      <c r="AE53" t="n">
        <v>472511.5578499769</v>
      </c>
      <c r="AF53" t="n">
        <v>5.002163611687618e-06</v>
      </c>
      <c r="AG53" t="n">
        <v>1.153333333333333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3.6131</v>
      </c>
      <c r="E54" t="n">
        <v>27.68</v>
      </c>
      <c r="F54" t="n">
        <v>24.61</v>
      </c>
      <c r="G54" t="n">
        <v>92.3</v>
      </c>
      <c r="H54" t="n">
        <v>1.21</v>
      </c>
      <c r="I54" t="n">
        <v>16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263.69</v>
      </c>
      <c r="Q54" t="n">
        <v>1397.37</v>
      </c>
      <c r="R54" t="n">
        <v>86.51000000000001</v>
      </c>
      <c r="S54" t="n">
        <v>66.97</v>
      </c>
      <c r="T54" t="n">
        <v>7177.23</v>
      </c>
      <c r="U54" t="n">
        <v>0.77</v>
      </c>
      <c r="V54" t="n">
        <v>0.86</v>
      </c>
      <c r="W54" t="n">
        <v>5.34</v>
      </c>
      <c r="X54" t="n">
        <v>0.45</v>
      </c>
      <c r="Y54" t="n">
        <v>1</v>
      </c>
      <c r="Z54" t="n">
        <v>10</v>
      </c>
      <c r="AA54" t="n">
        <v>332.3817321244312</v>
      </c>
      <c r="AB54" t="n">
        <v>472.9554139018711</v>
      </c>
      <c r="AC54" t="n">
        <v>428.6516496925951</v>
      </c>
      <c r="AD54" t="n">
        <v>332381.7321244312</v>
      </c>
      <c r="AE54" t="n">
        <v>472955.4139018711</v>
      </c>
      <c r="AF54" t="n">
        <v>5.002025170316764e-06</v>
      </c>
      <c r="AG54" t="n">
        <v>1.153333333333333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3.6132</v>
      </c>
      <c r="E55" t="n">
        <v>27.68</v>
      </c>
      <c r="F55" t="n">
        <v>24.61</v>
      </c>
      <c r="G55" t="n">
        <v>92.29000000000001</v>
      </c>
      <c r="H55" t="n">
        <v>1.23</v>
      </c>
      <c r="I55" t="n">
        <v>16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264.08</v>
      </c>
      <c r="Q55" t="n">
        <v>1397.38</v>
      </c>
      <c r="R55" t="n">
        <v>86.47</v>
      </c>
      <c r="S55" t="n">
        <v>66.97</v>
      </c>
      <c r="T55" t="n">
        <v>7157.09</v>
      </c>
      <c r="U55" t="n">
        <v>0.77</v>
      </c>
      <c r="V55" t="n">
        <v>0.86</v>
      </c>
      <c r="W55" t="n">
        <v>5.34</v>
      </c>
      <c r="X55" t="n">
        <v>0.45</v>
      </c>
      <c r="Y55" t="n">
        <v>1</v>
      </c>
      <c r="Z55" t="n">
        <v>10</v>
      </c>
      <c r="AA55" t="n">
        <v>332.6612020457921</v>
      </c>
      <c r="AB55" t="n">
        <v>473.3530795963289</v>
      </c>
      <c r="AC55" t="n">
        <v>429.0120643341133</v>
      </c>
      <c r="AD55" t="n">
        <v>332661.2020457921</v>
      </c>
      <c r="AE55" t="n">
        <v>473353.0795963289</v>
      </c>
      <c r="AF55" t="n">
        <v>5.002163611687618e-06</v>
      </c>
      <c r="AG55" t="n">
        <v>1.153333333333333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3.6134</v>
      </c>
      <c r="E56" t="n">
        <v>27.67</v>
      </c>
      <c r="F56" t="n">
        <v>24.61</v>
      </c>
      <c r="G56" t="n">
        <v>92.29000000000001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264.43</v>
      </c>
      <c r="Q56" t="n">
        <v>1397.36</v>
      </c>
      <c r="R56" t="n">
        <v>86.45</v>
      </c>
      <c r="S56" t="n">
        <v>66.97</v>
      </c>
      <c r="T56" t="n">
        <v>7144.58</v>
      </c>
      <c r="U56" t="n">
        <v>0.77</v>
      </c>
      <c r="V56" t="n">
        <v>0.86</v>
      </c>
      <c r="W56" t="n">
        <v>5.34</v>
      </c>
      <c r="X56" t="n">
        <v>0.44</v>
      </c>
      <c r="Y56" t="n">
        <v>1</v>
      </c>
      <c r="Z56" t="n">
        <v>10</v>
      </c>
      <c r="AA56" t="n">
        <v>332.8979927366992</v>
      </c>
      <c r="AB56" t="n">
        <v>473.6900158007054</v>
      </c>
      <c r="AC56" t="n">
        <v>429.3174382776223</v>
      </c>
      <c r="AD56" t="n">
        <v>332897.9927366992</v>
      </c>
      <c r="AE56" t="n">
        <v>473690.0158007054</v>
      </c>
      <c r="AF56" t="n">
        <v>5.002440494429326e-06</v>
      </c>
      <c r="AG56" t="n">
        <v>1.152916666666667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3.6131</v>
      </c>
      <c r="E57" t="n">
        <v>27.68</v>
      </c>
      <c r="F57" t="n">
        <v>24.61</v>
      </c>
      <c r="G57" t="n">
        <v>92.3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264.83</v>
      </c>
      <c r="Q57" t="n">
        <v>1397.37</v>
      </c>
      <c r="R57" t="n">
        <v>86.47</v>
      </c>
      <c r="S57" t="n">
        <v>66.97</v>
      </c>
      <c r="T57" t="n">
        <v>7157.03</v>
      </c>
      <c r="U57" t="n">
        <v>0.77</v>
      </c>
      <c r="V57" t="n">
        <v>0.86</v>
      </c>
      <c r="W57" t="n">
        <v>5.34</v>
      </c>
      <c r="X57" t="n">
        <v>0.45</v>
      </c>
      <c r="Y57" t="n">
        <v>1</v>
      </c>
      <c r="Z57" t="n">
        <v>10</v>
      </c>
      <c r="AA57" t="n">
        <v>333.2245023289556</v>
      </c>
      <c r="AB57" t="n">
        <v>474.1546155798854</v>
      </c>
      <c r="AC57" t="n">
        <v>429.7385170007716</v>
      </c>
      <c r="AD57" t="n">
        <v>333224.5023289556</v>
      </c>
      <c r="AE57" t="n">
        <v>474154.6155798854</v>
      </c>
      <c r="AF57" t="n">
        <v>5.002025170316764e-06</v>
      </c>
      <c r="AG57" t="n">
        <v>1.153333333333333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2.6461</v>
      </c>
      <c r="E2" t="n">
        <v>37.79</v>
      </c>
      <c r="F2" t="n">
        <v>30.52</v>
      </c>
      <c r="G2" t="n">
        <v>8.44</v>
      </c>
      <c r="H2" t="n">
        <v>0.15</v>
      </c>
      <c r="I2" t="n">
        <v>217</v>
      </c>
      <c r="J2" t="n">
        <v>116.05</v>
      </c>
      <c r="K2" t="n">
        <v>43.4</v>
      </c>
      <c r="L2" t="n">
        <v>1</v>
      </c>
      <c r="M2" t="n">
        <v>215</v>
      </c>
      <c r="N2" t="n">
        <v>16.65</v>
      </c>
      <c r="O2" t="n">
        <v>14546.17</v>
      </c>
      <c r="P2" t="n">
        <v>299.82</v>
      </c>
      <c r="Q2" t="n">
        <v>1397.62</v>
      </c>
      <c r="R2" t="n">
        <v>279.69</v>
      </c>
      <c r="S2" t="n">
        <v>66.97</v>
      </c>
      <c r="T2" t="n">
        <v>102763.48</v>
      </c>
      <c r="U2" t="n">
        <v>0.24</v>
      </c>
      <c r="V2" t="n">
        <v>0.6899999999999999</v>
      </c>
      <c r="W2" t="n">
        <v>5.65</v>
      </c>
      <c r="X2" t="n">
        <v>6.35</v>
      </c>
      <c r="Y2" t="n">
        <v>1</v>
      </c>
      <c r="Z2" t="n">
        <v>10</v>
      </c>
      <c r="AA2" t="n">
        <v>488.6465310587067</v>
      </c>
      <c r="AB2" t="n">
        <v>695.3090378087785</v>
      </c>
      <c r="AC2" t="n">
        <v>630.1764549938723</v>
      </c>
      <c r="AD2" t="n">
        <v>488646.5310587068</v>
      </c>
      <c r="AE2" t="n">
        <v>695309.0378087785</v>
      </c>
      <c r="AF2" t="n">
        <v>4.56684155543529e-06</v>
      </c>
      <c r="AG2" t="n">
        <v>1.574583333333333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2.8657</v>
      </c>
      <c r="E3" t="n">
        <v>34.9</v>
      </c>
      <c r="F3" t="n">
        <v>28.92</v>
      </c>
      <c r="G3" t="n">
        <v>10.64</v>
      </c>
      <c r="H3" t="n">
        <v>0.19</v>
      </c>
      <c r="I3" t="n">
        <v>163</v>
      </c>
      <c r="J3" t="n">
        <v>116.37</v>
      </c>
      <c r="K3" t="n">
        <v>43.4</v>
      </c>
      <c r="L3" t="n">
        <v>1.25</v>
      </c>
      <c r="M3" t="n">
        <v>161</v>
      </c>
      <c r="N3" t="n">
        <v>16.72</v>
      </c>
      <c r="O3" t="n">
        <v>14585.96</v>
      </c>
      <c r="P3" t="n">
        <v>281.43</v>
      </c>
      <c r="Q3" t="n">
        <v>1397.6</v>
      </c>
      <c r="R3" t="n">
        <v>226.76</v>
      </c>
      <c r="S3" t="n">
        <v>66.97</v>
      </c>
      <c r="T3" t="n">
        <v>76568.21000000001</v>
      </c>
      <c r="U3" t="n">
        <v>0.3</v>
      </c>
      <c r="V3" t="n">
        <v>0.73</v>
      </c>
      <c r="W3" t="n">
        <v>5.58</v>
      </c>
      <c r="X3" t="n">
        <v>4.75</v>
      </c>
      <c r="Y3" t="n">
        <v>1</v>
      </c>
      <c r="Z3" t="n">
        <v>10</v>
      </c>
      <c r="AA3" t="n">
        <v>425.8787553765424</v>
      </c>
      <c r="AB3" t="n">
        <v>605.9949857464518</v>
      </c>
      <c r="AC3" t="n">
        <v>549.2288336497467</v>
      </c>
      <c r="AD3" t="n">
        <v>425878.7553765424</v>
      </c>
      <c r="AE3" t="n">
        <v>605994.9857464518</v>
      </c>
      <c r="AF3" t="n">
        <v>4.945844013986967e-06</v>
      </c>
      <c r="AG3" t="n">
        <v>1.454166666666667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3.0126</v>
      </c>
      <c r="E4" t="n">
        <v>33.19</v>
      </c>
      <c r="F4" t="n">
        <v>27.98</v>
      </c>
      <c r="G4" t="n">
        <v>12.82</v>
      </c>
      <c r="H4" t="n">
        <v>0.23</v>
      </c>
      <c r="I4" t="n">
        <v>131</v>
      </c>
      <c r="J4" t="n">
        <v>116.69</v>
      </c>
      <c r="K4" t="n">
        <v>43.4</v>
      </c>
      <c r="L4" t="n">
        <v>1.5</v>
      </c>
      <c r="M4" t="n">
        <v>129</v>
      </c>
      <c r="N4" t="n">
        <v>16.79</v>
      </c>
      <c r="O4" t="n">
        <v>14625.77</v>
      </c>
      <c r="P4" t="n">
        <v>270.03</v>
      </c>
      <c r="Q4" t="n">
        <v>1397.38</v>
      </c>
      <c r="R4" t="n">
        <v>196.31</v>
      </c>
      <c r="S4" t="n">
        <v>66.97</v>
      </c>
      <c r="T4" t="n">
        <v>61501.05</v>
      </c>
      <c r="U4" t="n">
        <v>0.34</v>
      </c>
      <c r="V4" t="n">
        <v>0.75</v>
      </c>
      <c r="W4" t="n">
        <v>5.52</v>
      </c>
      <c r="X4" t="n">
        <v>3.81</v>
      </c>
      <c r="Y4" t="n">
        <v>1</v>
      </c>
      <c r="Z4" t="n">
        <v>10</v>
      </c>
      <c r="AA4" t="n">
        <v>390.4930105743026</v>
      </c>
      <c r="AB4" t="n">
        <v>555.6436037008713</v>
      </c>
      <c r="AC4" t="n">
        <v>503.5940817392451</v>
      </c>
      <c r="AD4" t="n">
        <v>390493.0105743026</v>
      </c>
      <c r="AE4" t="n">
        <v>555643.6037008712</v>
      </c>
      <c r="AF4" t="n">
        <v>5.199375257890615e-06</v>
      </c>
      <c r="AG4" t="n">
        <v>1.382916666666667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3.1322</v>
      </c>
      <c r="E5" t="n">
        <v>31.93</v>
      </c>
      <c r="F5" t="n">
        <v>27.26</v>
      </c>
      <c r="G5" t="n">
        <v>15.15</v>
      </c>
      <c r="H5" t="n">
        <v>0.26</v>
      </c>
      <c r="I5" t="n">
        <v>108</v>
      </c>
      <c r="J5" t="n">
        <v>117.01</v>
      </c>
      <c r="K5" t="n">
        <v>43.4</v>
      </c>
      <c r="L5" t="n">
        <v>1.75</v>
      </c>
      <c r="M5" t="n">
        <v>106</v>
      </c>
      <c r="N5" t="n">
        <v>16.86</v>
      </c>
      <c r="O5" t="n">
        <v>14665.62</v>
      </c>
      <c r="P5" t="n">
        <v>260.5</v>
      </c>
      <c r="Q5" t="n">
        <v>1397.34</v>
      </c>
      <c r="R5" t="n">
        <v>173.48</v>
      </c>
      <c r="S5" t="n">
        <v>66.97</v>
      </c>
      <c r="T5" t="n">
        <v>50199.84</v>
      </c>
      <c r="U5" t="n">
        <v>0.39</v>
      </c>
      <c r="V5" t="n">
        <v>0.77</v>
      </c>
      <c r="W5" t="n">
        <v>5.47</v>
      </c>
      <c r="X5" t="n">
        <v>3.09</v>
      </c>
      <c r="Y5" t="n">
        <v>1</v>
      </c>
      <c r="Z5" t="n">
        <v>10</v>
      </c>
      <c r="AA5" t="n">
        <v>364.1402453135494</v>
      </c>
      <c r="AB5" t="n">
        <v>518.1455049885982</v>
      </c>
      <c r="AC5" t="n">
        <v>469.6085909278708</v>
      </c>
      <c r="AD5" t="n">
        <v>364140.2453135494</v>
      </c>
      <c r="AE5" t="n">
        <v>518145.5049885982</v>
      </c>
      <c r="AF5" t="n">
        <v>5.405790075936063e-06</v>
      </c>
      <c r="AG5" t="n">
        <v>1.330416666666667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3.2187</v>
      </c>
      <c r="E6" t="n">
        <v>31.07</v>
      </c>
      <c r="F6" t="n">
        <v>26.79</v>
      </c>
      <c r="G6" t="n">
        <v>17.47</v>
      </c>
      <c r="H6" t="n">
        <v>0.3</v>
      </c>
      <c r="I6" t="n">
        <v>92</v>
      </c>
      <c r="J6" t="n">
        <v>117.34</v>
      </c>
      <c r="K6" t="n">
        <v>43.4</v>
      </c>
      <c r="L6" t="n">
        <v>2</v>
      </c>
      <c r="M6" t="n">
        <v>90</v>
      </c>
      <c r="N6" t="n">
        <v>16.94</v>
      </c>
      <c r="O6" t="n">
        <v>14705.49</v>
      </c>
      <c r="P6" t="n">
        <v>253.05</v>
      </c>
      <c r="Q6" t="n">
        <v>1397.31</v>
      </c>
      <c r="R6" t="n">
        <v>157.87</v>
      </c>
      <c r="S6" t="n">
        <v>66.97</v>
      </c>
      <c r="T6" t="n">
        <v>42474.86</v>
      </c>
      <c r="U6" t="n">
        <v>0.42</v>
      </c>
      <c r="V6" t="n">
        <v>0.79</v>
      </c>
      <c r="W6" t="n">
        <v>5.44</v>
      </c>
      <c r="X6" t="n">
        <v>2.62</v>
      </c>
      <c r="Y6" t="n">
        <v>1</v>
      </c>
      <c r="Z6" t="n">
        <v>10</v>
      </c>
      <c r="AA6" t="n">
        <v>346.0665670536616</v>
      </c>
      <c r="AB6" t="n">
        <v>492.4279544857496</v>
      </c>
      <c r="AC6" t="n">
        <v>446.300113796481</v>
      </c>
      <c r="AD6" t="n">
        <v>346066.5670536616</v>
      </c>
      <c r="AE6" t="n">
        <v>492427.9544857496</v>
      </c>
      <c r="AF6" t="n">
        <v>5.555078384973951e-06</v>
      </c>
      <c r="AG6" t="n">
        <v>1.294583333333333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3.287</v>
      </c>
      <c r="E7" t="n">
        <v>30.42</v>
      </c>
      <c r="F7" t="n">
        <v>26.43</v>
      </c>
      <c r="G7" t="n">
        <v>19.82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247.3</v>
      </c>
      <c r="Q7" t="n">
        <v>1397.24</v>
      </c>
      <c r="R7" t="n">
        <v>145.91</v>
      </c>
      <c r="S7" t="n">
        <v>66.97</v>
      </c>
      <c r="T7" t="n">
        <v>36558.87</v>
      </c>
      <c r="U7" t="n">
        <v>0.46</v>
      </c>
      <c r="V7" t="n">
        <v>0.8</v>
      </c>
      <c r="W7" t="n">
        <v>5.43</v>
      </c>
      <c r="X7" t="n">
        <v>2.26</v>
      </c>
      <c r="Y7" t="n">
        <v>1</v>
      </c>
      <c r="Z7" t="n">
        <v>10</v>
      </c>
      <c r="AA7" t="n">
        <v>332.6237253318322</v>
      </c>
      <c r="AB7" t="n">
        <v>473.2997529148374</v>
      </c>
      <c r="AC7" t="n">
        <v>428.9637329918302</v>
      </c>
      <c r="AD7" t="n">
        <v>332623.7253318322</v>
      </c>
      <c r="AE7" t="n">
        <v>473299.7529148374</v>
      </c>
      <c r="AF7" t="n">
        <v>5.672955743439703e-06</v>
      </c>
      <c r="AG7" t="n">
        <v>1.2675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3.3391</v>
      </c>
      <c r="E8" t="n">
        <v>29.95</v>
      </c>
      <c r="F8" t="n">
        <v>26.17</v>
      </c>
      <c r="G8" t="n">
        <v>22.11</v>
      </c>
      <c r="H8" t="n">
        <v>0.37</v>
      </c>
      <c r="I8" t="n">
        <v>71</v>
      </c>
      <c r="J8" t="n">
        <v>117.98</v>
      </c>
      <c r="K8" t="n">
        <v>43.4</v>
      </c>
      <c r="L8" t="n">
        <v>2.5</v>
      </c>
      <c r="M8" t="n">
        <v>69</v>
      </c>
      <c r="N8" t="n">
        <v>17.08</v>
      </c>
      <c r="O8" t="n">
        <v>14785.31</v>
      </c>
      <c r="P8" t="n">
        <v>242.17</v>
      </c>
      <c r="Q8" t="n">
        <v>1397.49</v>
      </c>
      <c r="R8" t="n">
        <v>137.64</v>
      </c>
      <c r="S8" t="n">
        <v>66.97</v>
      </c>
      <c r="T8" t="n">
        <v>32468.25</v>
      </c>
      <c r="U8" t="n">
        <v>0.49</v>
      </c>
      <c r="V8" t="n">
        <v>0.8</v>
      </c>
      <c r="W8" t="n">
        <v>5.41</v>
      </c>
      <c r="X8" t="n">
        <v>2</v>
      </c>
      <c r="Y8" t="n">
        <v>1</v>
      </c>
      <c r="Z8" t="n">
        <v>10</v>
      </c>
      <c r="AA8" t="n">
        <v>322.2114978915125</v>
      </c>
      <c r="AB8" t="n">
        <v>458.4838985440167</v>
      </c>
      <c r="AC8" t="n">
        <v>415.5357433103857</v>
      </c>
      <c r="AD8" t="n">
        <v>322211.4978915125</v>
      </c>
      <c r="AE8" t="n">
        <v>458483.8985440166</v>
      </c>
      <c r="AF8" t="n">
        <v>5.762873904143448e-06</v>
      </c>
      <c r="AG8" t="n">
        <v>1.247916666666667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3.3847</v>
      </c>
      <c r="E9" t="n">
        <v>29.54</v>
      </c>
      <c r="F9" t="n">
        <v>25.96</v>
      </c>
      <c r="G9" t="n">
        <v>24.72</v>
      </c>
      <c r="H9" t="n">
        <v>0.41</v>
      </c>
      <c r="I9" t="n">
        <v>63</v>
      </c>
      <c r="J9" t="n">
        <v>118.31</v>
      </c>
      <c r="K9" t="n">
        <v>43.4</v>
      </c>
      <c r="L9" t="n">
        <v>2.75</v>
      </c>
      <c r="M9" t="n">
        <v>61</v>
      </c>
      <c r="N9" t="n">
        <v>17.16</v>
      </c>
      <c r="O9" t="n">
        <v>14825.26</v>
      </c>
      <c r="P9" t="n">
        <v>237.5</v>
      </c>
      <c r="Q9" t="n">
        <v>1397.29</v>
      </c>
      <c r="R9" t="n">
        <v>130.83</v>
      </c>
      <c r="S9" t="n">
        <v>66.97</v>
      </c>
      <c r="T9" t="n">
        <v>29099.49</v>
      </c>
      <c r="U9" t="n">
        <v>0.51</v>
      </c>
      <c r="V9" t="n">
        <v>0.8100000000000001</v>
      </c>
      <c r="W9" t="n">
        <v>5.4</v>
      </c>
      <c r="X9" t="n">
        <v>1.79</v>
      </c>
      <c r="Y9" t="n">
        <v>1</v>
      </c>
      <c r="Z9" t="n">
        <v>10</v>
      </c>
      <c r="AA9" t="n">
        <v>313.2909687679609</v>
      </c>
      <c r="AB9" t="n">
        <v>445.7906241065588</v>
      </c>
      <c r="AC9" t="n">
        <v>404.0315023868509</v>
      </c>
      <c r="AD9" t="n">
        <v>313290.9687679609</v>
      </c>
      <c r="AE9" t="n">
        <v>445790.6241065588</v>
      </c>
      <c r="AF9" t="n">
        <v>5.841573868214288e-06</v>
      </c>
      <c r="AG9" t="n">
        <v>1.230833333333333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3.4235</v>
      </c>
      <c r="E10" t="n">
        <v>29.21</v>
      </c>
      <c r="F10" t="n">
        <v>25.76</v>
      </c>
      <c r="G10" t="n">
        <v>27.12</v>
      </c>
      <c r="H10" t="n">
        <v>0.45</v>
      </c>
      <c r="I10" t="n">
        <v>57</v>
      </c>
      <c r="J10" t="n">
        <v>118.63</v>
      </c>
      <c r="K10" t="n">
        <v>43.4</v>
      </c>
      <c r="L10" t="n">
        <v>3</v>
      </c>
      <c r="M10" t="n">
        <v>55</v>
      </c>
      <c r="N10" t="n">
        <v>17.23</v>
      </c>
      <c r="O10" t="n">
        <v>14865.24</v>
      </c>
      <c r="P10" t="n">
        <v>232.89</v>
      </c>
      <c r="Q10" t="n">
        <v>1397.34</v>
      </c>
      <c r="R10" t="n">
        <v>124.28</v>
      </c>
      <c r="S10" t="n">
        <v>66.97</v>
      </c>
      <c r="T10" t="n">
        <v>25858.27</v>
      </c>
      <c r="U10" t="n">
        <v>0.54</v>
      </c>
      <c r="V10" t="n">
        <v>0.82</v>
      </c>
      <c r="W10" t="n">
        <v>5.39</v>
      </c>
      <c r="X10" t="n">
        <v>1.6</v>
      </c>
      <c r="Y10" t="n">
        <v>1</v>
      </c>
      <c r="Z10" t="n">
        <v>10</v>
      </c>
      <c r="AA10" t="n">
        <v>305.3043042008662</v>
      </c>
      <c r="AB10" t="n">
        <v>434.4261720896485</v>
      </c>
      <c r="AC10" t="n">
        <v>393.7316073825585</v>
      </c>
      <c r="AD10" t="n">
        <v>305304.3042008662</v>
      </c>
      <c r="AE10" t="n">
        <v>434426.1720896485</v>
      </c>
      <c r="AF10" t="n">
        <v>5.908537872730705e-06</v>
      </c>
      <c r="AG10" t="n">
        <v>1.217083333333333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3.4526</v>
      </c>
      <c r="E11" t="n">
        <v>28.96</v>
      </c>
      <c r="F11" t="n">
        <v>25.64</v>
      </c>
      <c r="G11" t="n">
        <v>29.58</v>
      </c>
      <c r="H11" t="n">
        <v>0.48</v>
      </c>
      <c r="I11" t="n">
        <v>52</v>
      </c>
      <c r="J11" t="n">
        <v>118.96</v>
      </c>
      <c r="K11" t="n">
        <v>43.4</v>
      </c>
      <c r="L11" t="n">
        <v>3.25</v>
      </c>
      <c r="M11" t="n">
        <v>50</v>
      </c>
      <c r="N11" t="n">
        <v>17.31</v>
      </c>
      <c r="O11" t="n">
        <v>14905.25</v>
      </c>
      <c r="P11" t="n">
        <v>229.68</v>
      </c>
      <c r="Q11" t="n">
        <v>1397.27</v>
      </c>
      <c r="R11" t="n">
        <v>120.69</v>
      </c>
      <c r="S11" t="n">
        <v>66.97</v>
      </c>
      <c r="T11" t="n">
        <v>24088.16</v>
      </c>
      <c r="U11" t="n">
        <v>0.55</v>
      </c>
      <c r="V11" t="n">
        <v>0.82</v>
      </c>
      <c r="W11" t="n">
        <v>5.37</v>
      </c>
      <c r="X11" t="n">
        <v>1.47</v>
      </c>
      <c r="Y11" t="n">
        <v>1</v>
      </c>
      <c r="Z11" t="n">
        <v>10</v>
      </c>
      <c r="AA11" t="n">
        <v>299.7478412547629</v>
      </c>
      <c r="AB11" t="n">
        <v>426.5197230326926</v>
      </c>
      <c r="AC11" t="n">
        <v>386.5657893543545</v>
      </c>
      <c r="AD11" t="n">
        <v>299747.841254763</v>
      </c>
      <c r="AE11" t="n">
        <v>426519.7230326926</v>
      </c>
      <c r="AF11" t="n">
        <v>5.958760876118016e-06</v>
      </c>
      <c r="AG11" t="n">
        <v>1.206666666666667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3.4759</v>
      </c>
      <c r="E12" t="n">
        <v>28.77</v>
      </c>
      <c r="F12" t="n">
        <v>25.54</v>
      </c>
      <c r="G12" t="n">
        <v>31.92</v>
      </c>
      <c r="H12" t="n">
        <v>0.52</v>
      </c>
      <c r="I12" t="n">
        <v>48</v>
      </c>
      <c r="J12" t="n">
        <v>119.28</v>
      </c>
      <c r="K12" t="n">
        <v>43.4</v>
      </c>
      <c r="L12" t="n">
        <v>3.5</v>
      </c>
      <c r="M12" t="n">
        <v>46</v>
      </c>
      <c r="N12" t="n">
        <v>17.38</v>
      </c>
      <c r="O12" t="n">
        <v>14945.29</v>
      </c>
      <c r="P12" t="n">
        <v>225.56</v>
      </c>
      <c r="Q12" t="n">
        <v>1397.23</v>
      </c>
      <c r="R12" t="n">
        <v>117.18</v>
      </c>
      <c r="S12" t="n">
        <v>66.97</v>
      </c>
      <c r="T12" t="n">
        <v>22350.04</v>
      </c>
      <c r="U12" t="n">
        <v>0.57</v>
      </c>
      <c r="V12" t="n">
        <v>0.82</v>
      </c>
      <c r="W12" t="n">
        <v>5.38</v>
      </c>
      <c r="X12" t="n">
        <v>1.37</v>
      </c>
      <c r="Y12" t="n">
        <v>1</v>
      </c>
      <c r="Z12" t="n">
        <v>10</v>
      </c>
      <c r="AA12" t="n">
        <v>294.1614213645436</v>
      </c>
      <c r="AB12" t="n">
        <v>418.5706473884895</v>
      </c>
      <c r="AC12" t="n">
        <v>379.3613377543442</v>
      </c>
      <c r="AD12" t="n">
        <v>294161.4213645436</v>
      </c>
      <c r="AE12" t="n">
        <v>418570.6473884895</v>
      </c>
      <c r="AF12" t="n">
        <v>5.998973796355968e-06</v>
      </c>
      <c r="AG12" t="n">
        <v>1.19875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3.5031</v>
      </c>
      <c r="E13" t="n">
        <v>28.55</v>
      </c>
      <c r="F13" t="n">
        <v>25.41</v>
      </c>
      <c r="G13" t="n">
        <v>34.65</v>
      </c>
      <c r="H13" t="n">
        <v>0.55</v>
      </c>
      <c r="I13" t="n">
        <v>44</v>
      </c>
      <c r="J13" t="n">
        <v>119.61</v>
      </c>
      <c r="K13" t="n">
        <v>43.4</v>
      </c>
      <c r="L13" t="n">
        <v>3.75</v>
      </c>
      <c r="M13" t="n">
        <v>42</v>
      </c>
      <c r="N13" t="n">
        <v>17.46</v>
      </c>
      <c r="O13" t="n">
        <v>14985.35</v>
      </c>
      <c r="P13" t="n">
        <v>222.07</v>
      </c>
      <c r="Q13" t="n">
        <v>1397.38</v>
      </c>
      <c r="R13" t="n">
        <v>112.93</v>
      </c>
      <c r="S13" t="n">
        <v>66.97</v>
      </c>
      <c r="T13" t="n">
        <v>20249.14</v>
      </c>
      <c r="U13" t="n">
        <v>0.59</v>
      </c>
      <c r="V13" t="n">
        <v>0.83</v>
      </c>
      <c r="W13" t="n">
        <v>5.37</v>
      </c>
      <c r="X13" t="n">
        <v>1.24</v>
      </c>
      <c r="Y13" t="n">
        <v>1</v>
      </c>
      <c r="Z13" t="n">
        <v>10</v>
      </c>
      <c r="AA13" t="n">
        <v>288.6840948708949</v>
      </c>
      <c r="AB13" t="n">
        <v>410.7768038390207</v>
      </c>
      <c r="AC13" t="n">
        <v>372.29757699228</v>
      </c>
      <c r="AD13" t="n">
        <v>288684.0948708949</v>
      </c>
      <c r="AE13" t="n">
        <v>410776.8038390207</v>
      </c>
      <c r="AF13" t="n">
        <v>6.045917634573661e-06</v>
      </c>
      <c r="AG13" t="n">
        <v>1.189583333333333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3.5283</v>
      </c>
      <c r="E14" t="n">
        <v>28.34</v>
      </c>
      <c r="F14" t="n">
        <v>25.3</v>
      </c>
      <c r="G14" t="n">
        <v>37.95</v>
      </c>
      <c r="H14" t="n">
        <v>0.59</v>
      </c>
      <c r="I14" t="n">
        <v>40</v>
      </c>
      <c r="J14" t="n">
        <v>119.93</v>
      </c>
      <c r="K14" t="n">
        <v>43.4</v>
      </c>
      <c r="L14" t="n">
        <v>4</v>
      </c>
      <c r="M14" t="n">
        <v>38</v>
      </c>
      <c r="N14" t="n">
        <v>17.53</v>
      </c>
      <c r="O14" t="n">
        <v>15025.44</v>
      </c>
      <c r="P14" t="n">
        <v>217.44</v>
      </c>
      <c r="Q14" t="n">
        <v>1397.3</v>
      </c>
      <c r="R14" t="n">
        <v>109.39</v>
      </c>
      <c r="S14" t="n">
        <v>66.97</v>
      </c>
      <c r="T14" t="n">
        <v>18496.68</v>
      </c>
      <c r="U14" t="n">
        <v>0.61</v>
      </c>
      <c r="V14" t="n">
        <v>0.83</v>
      </c>
      <c r="W14" t="n">
        <v>5.37</v>
      </c>
      <c r="X14" t="n">
        <v>1.14</v>
      </c>
      <c r="Y14" t="n">
        <v>1</v>
      </c>
      <c r="Z14" t="n">
        <v>10</v>
      </c>
      <c r="AA14" t="n">
        <v>282.6671360298834</v>
      </c>
      <c r="AB14" t="n">
        <v>402.2151020845581</v>
      </c>
      <c r="AC14" t="n">
        <v>364.53788660001</v>
      </c>
      <c r="AD14" t="n">
        <v>282667.1360298833</v>
      </c>
      <c r="AE14" t="n">
        <v>402215.102084558</v>
      </c>
      <c r="AF14" t="n">
        <v>6.089409719981232e-06</v>
      </c>
      <c r="AG14" t="n">
        <v>1.180833333333333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3.5501</v>
      </c>
      <c r="E15" t="n">
        <v>28.17</v>
      </c>
      <c r="F15" t="n">
        <v>25.2</v>
      </c>
      <c r="G15" t="n">
        <v>40.87</v>
      </c>
      <c r="H15" t="n">
        <v>0.62</v>
      </c>
      <c r="I15" t="n">
        <v>37</v>
      </c>
      <c r="J15" t="n">
        <v>120.26</v>
      </c>
      <c r="K15" t="n">
        <v>43.4</v>
      </c>
      <c r="L15" t="n">
        <v>4.25</v>
      </c>
      <c r="M15" t="n">
        <v>35</v>
      </c>
      <c r="N15" t="n">
        <v>17.61</v>
      </c>
      <c r="O15" t="n">
        <v>15065.56</v>
      </c>
      <c r="P15" t="n">
        <v>213.55</v>
      </c>
      <c r="Q15" t="n">
        <v>1397.22</v>
      </c>
      <c r="R15" t="n">
        <v>106.26</v>
      </c>
      <c r="S15" t="n">
        <v>66.97</v>
      </c>
      <c r="T15" t="n">
        <v>16946.62</v>
      </c>
      <c r="U15" t="n">
        <v>0.63</v>
      </c>
      <c r="V15" t="n">
        <v>0.84</v>
      </c>
      <c r="W15" t="n">
        <v>5.35</v>
      </c>
      <c r="X15" t="n">
        <v>1.03</v>
      </c>
      <c r="Y15" t="n">
        <v>1</v>
      </c>
      <c r="Z15" t="n">
        <v>10</v>
      </c>
      <c r="AA15" t="n">
        <v>277.6015103202103</v>
      </c>
      <c r="AB15" t="n">
        <v>395.0070792823498</v>
      </c>
      <c r="AC15" t="n">
        <v>358.0050702406448</v>
      </c>
      <c r="AD15" t="n">
        <v>277601.5103202102</v>
      </c>
      <c r="AE15" t="n">
        <v>395007.0792823498</v>
      </c>
      <c r="AF15" t="n">
        <v>6.127033825611588e-06</v>
      </c>
      <c r="AG15" t="n">
        <v>1.17375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3.56</v>
      </c>
      <c r="E16" t="n">
        <v>28.09</v>
      </c>
      <c r="F16" t="n">
        <v>25.17</v>
      </c>
      <c r="G16" t="n">
        <v>43.15</v>
      </c>
      <c r="H16" t="n">
        <v>0.66</v>
      </c>
      <c r="I16" t="n">
        <v>35</v>
      </c>
      <c r="J16" t="n">
        <v>120.58</v>
      </c>
      <c r="K16" t="n">
        <v>43.4</v>
      </c>
      <c r="L16" t="n">
        <v>4.5</v>
      </c>
      <c r="M16" t="n">
        <v>33</v>
      </c>
      <c r="N16" t="n">
        <v>17.68</v>
      </c>
      <c r="O16" t="n">
        <v>15105.7</v>
      </c>
      <c r="P16" t="n">
        <v>210.51</v>
      </c>
      <c r="Q16" t="n">
        <v>1397.25</v>
      </c>
      <c r="R16" t="n">
        <v>105.35</v>
      </c>
      <c r="S16" t="n">
        <v>66.97</v>
      </c>
      <c r="T16" t="n">
        <v>16500.67</v>
      </c>
      <c r="U16" t="n">
        <v>0.64</v>
      </c>
      <c r="V16" t="n">
        <v>0.84</v>
      </c>
      <c r="W16" t="n">
        <v>5.35</v>
      </c>
      <c r="X16" t="n">
        <v>1</v>
      </c>
      <c r="Y16" t="n">
        <v>1</v>
      </c>
      <c r="Z16" t="n">
        <v>10</v>
      </c>
      <c r="AA16" t="n">
        <v>274.4280789076161</v>
      </c>
      <c r="AB16" t="n">
        <v>390.4915135271573</v>
      </c>
      <c r="AC16" t="n">
        <v>353.9124969168933</v>
      </c>
      <c r="AD16" t="n">
        <v>274428.0789076161</v>
      </c>
      <c r="AE16" t="n">
        <v>390491.5135271573</v>
      </c>
      <c r="AF16" t="n">
        <v>6.144120002021706e-06</v>
      </c>
      <c r="AG16" t="n">
        <v>1.170416666666667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3.5756</v>
      </c>
      <c r="E17" t="n">
        <v>27.97</v>
      </c>
      <c r="F17" t="n">
        <v>25.09</v>
      </c>
      <c r="G17" t="n">
        <v>45.63</v>
      </c>
      <c r="H17" t="n">
        <v>0.6899999999999999</v>
      </c>
      <c r="I17" t="n">
        <v>33</v>
      </c>
      <c r="J17" t="n">
        <v>120.91</v>
      </c>
      <c r="K17" t="n">
        <v>43.4</v>
      </c>
      <c r="L17" t="n">
        <v>4.75</v>
      </c>
      <c r="M17" t="n">
        <v>31</v>
      </c>
      <c r="N17" t="n">
        <v>17.76</v>
      </c>
      <c r="O17" t="n">
        <v>15145.88</v>
      </c>
      <c r="P17" t="n">
        <v>207.74</v>
      </c>
      <c r="Q17" t="n">
        <v>1397.21</v>
      </c>
      <c r="R17" t="n">
        <v>102.54</v>
      </c>
      <c r="S17" t="n">
        <v>66.97</v>
      </c>
      <c r="T17" t="n">
        <v>15107.2</v>
      </c>
      <c r="U17" t="n">
        <v>0.65</v>
      </c>
      <c r="V17" t="n">
        <v>0.84</v>
      </c>
      <c r="W17" t="n">
        <v>5.36</v>
      </c>
      <c r="X17" t="n">
        <v>0.93</v>
      </c>
      <c r="Y17" t="n">
        <v>1</v>
      </c>
      <c r="Z17" t="n">
        <v>10</v>
      </c>
      <c r="AA17" t="n">
        <v>270.8404350383252</v>
      </c>
      <c r="AB17" t="n">
        <v>385.3865530942002</v>
      </c>
      <c r="AC17" t="n">
        <v>349.2857400453534</v>
      </c>
      <c r="AD17" t="n">
        <v>270840.4350383251</v>
      </c>
      <c r="AE17" t="n">
        <v>385386.5530942001</v>
      </c>
      <c r="AF17" t="n">
        <v>6.171043673940676e-06</v>
      </c>
      <c r="AG17" t="n">
        <v>1.165416666666667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3.5898</v>
      </c>
      <c r="E18" t="n">
        <v>27.86</v>
      </c>
      <c r="F18" t="n">
        <v>25.03</v>
      </c>
      <c r="G18" t="n">
        <v>48.45</v>
      </c>
      <c r="H18" t="n">
        <v>0.73</v>
      </c>
      <c r="I18" t="n">
        <v>31</v>
      </c>
      <c r="J18" t="n">
        <v>121.23</v>
      </c>
      <c r="K18" t="n">
        <v>43.4</v>
      </c>
      <c r="L18" t="n">
        <v>5</v>
      </c>
      <c r="M18" t="n">
        <v>28</v>
      </c>
      <c r="N18" t="n">
        <v>17.83</v>
      </c>
      <c r="O18" t="n">
        <v>15186.08</v>
      </c>
      <c r="P18" t="n">
        <v>203.31</v>
      </c>
      <c r="Q18" t="n">
        <v>1397.28</v>
      </c>
      <c r="R18" t="n">
        <v>100.68</v>
      </c>
      <c r="S18" t="n">
        <v>66.97</v>
      </c>
      <c r="T18" t="n">
        <v>14188.67</v>
      </c>
      <c r="U18" t="n">
        <v>0.67</v>
      </c>
      <c r="V18" t="n">
        <v>0.84</v>
      </c>
      <c r="W18" t="n">
        <v>5.35</v>
      </c>
      <c r="X18" t="n">
        <v>0.87</v>
      </c>
      <c r="Y18" t="n">
        <v>1</v>
      </c>
      <c r="Z18" t="n">
        <v>10</v>
      </c>
      <c r="AA18" t="n">
        <v>266.2333742784859</v>
      </c>
      <c r="AB18" t="n">
        <v>378.8310353928691</v>
      </c>
      <c r="AC18" t="n">
        <v>343.3443058325976</v>
      </c>
      <c r="AD18" t="n">
        <v>266233.3742784859</v>
      </c>
      <c r="AE18" t="n">
        <v>378831.0353928691</v>
      </c>
      <c r="AF18" t="n">
        <v>6.19555111889256e-06</v>
      </c>
      <c r="AG18" t="n">
        <v>1.160833333333333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3.6018</v>
      </c>
      <c r="E19" t="n">
        <v>27.76</v>
      </c>
      <c r="F19" t="n">
        <v>24.99</v>
      </c>
      <c r="G19" t="n">
        <v>51.7</v>
      </c>
      <c r="H19" t="n">
        <v>0.76</v>
      </c>
      <c r="I19" t="n">
        <v>29</v>
      </c>
      <c r="J19" t="n">
        <v>121.56</v>
      </c>
      <c r="K19" t="n">
        <v>43.4</v>
      </c>
      <c r="L19" t="n">
        <v>5.25</v>
      </c>
      <c r="M19" t="n">
        <v>20</v>
      </c>
      <c r="N19" t="n">
        <v>17.91</v>
      </c>
      <c r="O19" t="n">
        <v>15226.31</v>
      </c>
      <c r="P19" t="n">
        <v>200.21</v>
      </c>
      <c r="Q19" t="n">
        <v>1397.27</v>
      </c>
      <c r="R19" t="n">
        <v>99.12</v>
      </c>
      <c r="S19" t="n">
        <v>66.97</v>
      </c>
      <c r="T19" t="n">
        <v>13418.97</v>
      </c>
      <c r="U19" t="n">
        <v>0.68</v>
      </c>
      <c r="V19" t="n">
        <v>0.84</v>
      </c>
      <c r="W19" t="n">
        <v>5.35</v>
      </c>
      <c r="X19" t="n">
        <v>0.82</v>
      </c>
      <c r="Y19" t="n">
        <v>1</v>
      </c>
      <c r="Z19" t="n">
        <v>10</v>
      </c>
      <c r="AA19" t="n">
        <v>262.8860907273449</v>
      </c>
      <c r="AB19" t="n">
        <v>374.0680904883513</v>
      </c>
      <c r="AC19" t="n">
        <v>339.027526426537</v>
      </c>
      <c r="AD19" t="n">
        <v>262886.0907273449</v>
      </c>
      <c r="AE19" t="n">
        <v>374068.0904883513</v>
      </c>
      <c r="AF19" t="n">
        <v>6.216261635753309e-06</v>
      </c>
      <c r="AG19" t="n">
        <v>1.156666666666667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3.608</v>
      </c>
      <c r="E20" t="n">
        <v>27.72</v>
      </c>
      <c r="F20" t="n">
        <v>24.96</v>
      </c>
      <c r="G20" t="n">
        <v>53.49</v>
      </c>
      <c r="H20" t="n">
        <v>0.8</v>
      </c>
      <c r="I20" t="n">
        <v>28</v>
      </c>
      <c r="J20" t="n">
        <v>121.89</v>
      </c>
      <c r="K20" t="n">
        <v>43.4</v>
      </c>
      <c r="L20" t="n">
        <v>5.5</v>
      </c>
      <c r="M20" t="n">
        <v>10</v>
      </c>
      <c r="N20" t="n">
        <v>17.99</v>
      </c>
      <c r="O20" t="n">
        <v>15266.56</v>
      </c>
      <c r="P20" t="n">
        <v>197.86</v>
      </c>
      <c r="Q20" t="n">
        <v>1397.21</v>
      </c>
      <c r="R20" t="n">
        <v>97.88</v>
      </c>
      <c r="S20" t="n">
        <v>66.97</v>
      </c>
      <c r="T20" t="n">
        <v>12800.79</v>
      </c>
      <c r="U20" t="n">
        <v>0.68</v>
      </c>
      <c r="V20" t="n">
        <v>0.84</v>
      </c>
      <c r="W20" t="n">
        <v>5.36</v>
      </c>
      <c r="X20" t="n">
        <v>0.8</v>
      </c>
      <c r="Y20" t="n">
        <v>1</v>
      </c>
      <c r="Z20" t="n">
        <v>10</v>
      </c>
      <c r="AA20" t="n">
        <v>260.578192673399</v>
      </c>
      <c r="AB20" t="n">
        <v>370.7841167501718</v>
      </c>
      <c r="AC20" t="n">
        <v>336.0511766078416</v>
      </c>
      <c r="AD20" t="n">
        <v>260578.192673399</v>
      </c>
      <c r="AE20" t="n">
        <v>370784.1167501718</v>
      </c>
      <c r="AF20" t="n">
        <v>6.226962069464694e-06</v>
      </c>
      <c r="AG20" t="n">
        <v>1.155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3.6159</v>
      </c>
      <c r="E21" t="n">
        <v>27.66</v>
      </c>
      <c r="F21" t="n">
        <v>24.93</v>
      </c>
      <c r="G21" t="n">
        <v>55.39</v>
      </c>
      <c r="H21" t="n">
        <v>0.83</v>
      </c>
      <c r="I21" t="n">
        <v>27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197.36</v>
      </c>
      <c r="Q21" t="n">
        <v>1397.37</v>
      </c>
      <c r="R21" t="n">
        <v>96.34</v>
      </c>
      <c r="S21" t="n">
        <v>66.97</v>
      </c>
      <c r="T21" t="n">
        <v>12038.39</v>
      </c>
      <c r="U21" t="n">
        <v>0.7</v>
      </c>
      <c r="V21" t="n">
        <v>0.84</v>
      </c>
      <c r="W21" t="n">
        <v>5.37</v>
      </c>
      <c r="X21" t="n">
        <v>0.76</v>
      </c>
      <c r="Y21" t="n">
        <v>1</v>
      </c>
      <c r="Z21" t="n">
        <v>10</v>
      </c>
      <c r="AA21" t="n">
        <v>259.5210462694592</v>
      </c>
      <c r="AB21" t="n">
        <v>369.27987308481</v>
      </c>
      <c r="AC21" t="n">
        <v>334.6878419049413</v>
      </c>
      <c r="AD21" t="n">
        <v>259521.0462694593</v>
      </c>
      <c r="AE21" t="n">
        <v>369279.87308481</v>
      </c>
      <c r="AF21" t="n">
        <v>6.240596493064686e-06</v>
      </c>
      <c r="AG21" t="n">
        <v>1.1525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3.6155</v>
      </c>
      <c r="E22" t="n">
        <v>27.66</v>
      </c>
      <c r="F22" t="n">
        <v>24.93</v>
      </c>
      <c r="G22" t="n">
        <v>55.4</v>
      </c>
      <c r="H22" t="n">
        <v>0.86</v>
      </c>
      <c r="I22" t="n">
        <v>27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197.33</v>
      </c>
      <c r="Q22" t="n">
        <v>1397.27</v>
      </c>
      <c r="R22" t="n">
        <v>96.27</v>
      </c>
      <c r="S22" t="n">
        <v>66.97</v>
      </c>
      <c r="T22" t="n">
        <v>12002.3</v>
      </c>
      <c r="U22" t="n">
        <v>0.7</v>
      </c>
      <c r="V22" t="n">
        <v>0.84</v>
      </c>
      <c r="W22" t="n">
        <v>5.37</v>
      </c>
      <c r="X22" t="n">
        <v>0.76</v>
      </c>
      <c r="Y22" t="n">
        <v>1</v>
      </c>
      <c r="Z22" t="n">
        <v>10</v>
      </c>
      <c r="AA22" t="n">
        <v>259.5261874697849</v>
      </c>
      <c r="AB22" t="n">
        <v>369.2871886448813</v>
      </c>
      <c r="AC22" t="n">
        <v>334.6944721850921</v>
      </c>
      <c r="AD22" t="n">
        <v>259526.1874697849</v>
      </c>
      <c r="AE22" t="n">
        <v>369287.1886448812</v>
      </c>
      <c r="AF22" t="n">
        <v>6.239906142502661e-06</v>
      </c>
      <c r="AG22" t="n">
        <v>1.1525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3.6149</v>
      </c>
      <c r="E23" t="n">
        <v>27.66</v>
      </c>
      <c r="F23" t="n">
        <v>24.93</v>
      </c>
      <c r="G23" t="n">
        <v>55.41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1</v>
      </c>
      <c r="N23" t="n">
        <v>18.22</v>
      </c>
      <c r="O23" t="n">
        <v>15387.5</v>
      </c>
      <c r="P23" t="n">
        <v>197.64</v>
      </c>
      <c r="Q23" t="n">
        <v>1397.25</v>
      </c>
      <c r="R23" t="n">
        <v>96.12</v>
      </c>
      <c r="S23" t="n">
        <v>66.97</v>
      </c>
      <c r="T23" t="n">
        <v>11924.69</v>
      </c>
      <c r="U23" t="n">
        <v>0.7</v>
      </c>
      <c r="V23" t="n">
        <v>0.84</v>
      </c>
      <c r="W23" t="n">
        <v>5.38</v>
      </c>
      <c r="X23" t="n">
        <v>0.77</v>
      </c>
      <c r="Y23" t="n">
        <v>1</v>
      </c>
      <c r="Z23" t="n">
        <v>10</v>
      </c>
      <c r="AA23" t="n">
        <v>259.7962123224582</v>
      </c>
      <c r="AB23" t="n">
        <v>369.671414682647</v>
      </c>
      <c r="AC23" t="n">
        <v>335.0427061202623</v>
      </c>
      <c r="AD23" t="n">
        <v>259796.2123224582</v>
      </c>
      <c r="AE23" t="n">
        <v>369671.414682647</v>
      </c>
      <c r="AF23" t="n">
        <v>6.238870616659624e-06</v>
      </c>
      <c r="AG23" t="n">
        <v>1.1525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24.93</v>
      </c>
      <c r="G24" t="n">
        <v>55.4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0</v>
      </c>
      <c r="N24" t="n">
        <v>18.29</v>
      </c>
      <c r="O24" t="n">
        <v>15427.87</v>
      </c>
      <c r="P24" t="n">
        <v>198.1</v>
      </c>
      <c r="Q24" t="n">
        <v>1397.31</v>
      </c>
      <c r="R24" t="n">
        <v>96.09999999999999</v>
      </c>
      <c r="S24" t="n">
        <v>66.97</v>
      </c>
      <c r="T24" t="n">
        <v>11917.71</v>
      </c>
      <c r="U24" t="n">
        <v>0.7</v>
      </c>
      <c r="V24" t="n">
        <v>0.84</v>
      </c>
      <c r="W24" t="n">
        <v>5.38</v>
      </c>
      <c r="X24" t="n">
        <v>0.76</v>
      </c>
      <c r="Y24" t="n">
        <v>1</v>
      </c>
      <c r="Z24" t="n">
        <v>10</v>
      </c>
      <c r="AA24" t="n">
        <v>260.0950491278008</v>
      </c>
      <c r="AB24" t="n">
        <v>370.0966380667859</v>
      </c>
      <c r="AC24" t="n">
        <v>335.4280970043529</v>
      </c>
      <c r="AD24" t="n">
        <v>260095.0491278008</v>
      </c>
      <c r="AE24" t="n">
        <v>370096.6380667859</v>
      </c>
      <c r="AF24" t="n">
        <v>6.239906142502661e-06</v>
      </c>
      <c r="AG24" t="n">
        <v>1.1525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2.9083</v>
      </c>
      <c r="E2" t="n">
        <v>34.38</v>
      </c>
      <c r="F2" t="n">
        <v>29.2</v>
      </c>
      <c r="G2" t="n">
        <v>10.18</v>
      </c>
      <c r="H2" t="n">
        <v>0.2</v>
      </c>
      <c r="I2" t="n">
        <v>172</v>
      </c>
      <c r="J2" t="n">
        <v>89.87</v>
      </c>
      <c r="K2" t="n">
        <v>37.55</v>
      </c>
      <c r="L2" t="n">
        <v>1</v>
      </c>
      <c r="M2" t="n">
        <v>170</v>
      </c>
      <c r="N2" t="n">
        <v>11.32</v>
      </c>
      <c r="O2" t="n">
        <v>11317.98</v>
      </c>
      <c r="P2" t="n">
        <v>237.82</v>
      </c>
      <c r="Q2" t="n">
        <v>1397.57</v>
      </c>
      <c r="R2" t="n">
        <v>235.89</v>
      </c>
      <c r="S2" t="n">
        <v>66.97</v>
      </c>
      <c r="T2" t="n">
        <v>81088.57000000001</v>
      </c>
      <c r="U2" t="n">
        <v>0.28</v>
      </c>
      <c r="V2" t="n">
        <v>0.72</v>
      </c>
      <c r="W2" t="n">
        <v>5.59</v>
      </c>
      <c r="X2" t="n">
        <v>5.02</v>
      </c>
      <c r="Y2" t="n">
        <v>1</v>
      </c>
      <c r="Z2" t="n">
        <v>10</v>
      </c>
      <c r="AA2" t="n">
        <v>363.0939750028173</v>
      </c>
      <c r="AB2" t="n">
        <v>516.656737225392</v>
      </c>
      <c r="AC2" t="n">
        <v>468.259282432927</v>
      </c>
      <c r="AD2" t="n">
        <v>363093.9750028173</v>
      </c>
      <c r="AE2" t="n">
        <v>516656.737225392</v>
      </c>
      <c r="AF2" t="n">
        <v>5.707366725393472e-06</v>
      </c>
      <c r="AG2" t="n">
        <v>1.4325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3.0932</v>
      </c>
      <c r="E3" t="n">
        <v>32.33</v>
      </c>
      <c r="F3" t="n">
        <v>27.93</v>
      </c>
      <c r="G3" t="n">
        <v>12.89</v>
      </c>
      <c r="H3" t="n">
        <v>0.24</v>
      </c>
      <c r="I3" t="n">
        <v>130</v>
      </c>
      <c r="J3" t="n">
        <v>90.18000000000001</v>
      </c>
      <c r="K3" t="n">
        <v>37.55</v>
      </c>
      <c r="L3" t="n">
        <v>1.25</v>
      </c>
      <c r="M3" t="n">
        <v>128</v>
      </c>
      <c r="N3" t="n">
        <v>11.37</v>
      </c>
      <c r="O3" t="n">
        <v>11355.7</v>
      </c>
      <c r="P3" t="n">
        <v>224.14</v>
      </c>
      <c r="Q3" t="n">
        <v>1397.46</v>
      </c>
      <c r="R3" t="n">
        <v>195.18</v>
      </c>
      <c r="S3" t="n">
        <v>66.97</v>
      </c>
      <c r="T3" t="n">
        <v>60943.14</v>
      </c>
      <c r="U3" t="n">
        <v>0.34</v>
      </c>
      <c r="V3" t="n">
        <v>0.75</v>
      </c>
      <c r="W3" t="n">
        <v>5.51</v>
      </c>
      <c r="X3" t="n">
        <v>3.76</v>
      </c>
      <c r="Y3" t="n">
        <v>1</v>
      </c>
      <c r="Z3" t="n">
        <v>10</v>
      </c>
      <c r="AA3" t="n">
        <v>324.3659663568284</v>
      </c>
      <c r="AB3" t="n">
        <v>461.5495529596164</v>
      </c>
      <c r="AC3" t="n">
        <v>418.3142247147806</v>
      </c>
      <c r="AD3" t="n">
        <v>324365.9663568284</v>
      </c>
      <c r="AE3" t="n">
        <v>461549.5529596165</v>
      </c>
      <c r="AF3" t="n">
        <v>6.070222038643568e-06</v>
      </c>
      <c r="AG3" t="n">
        <v>1.347083333333333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3.2207</v>
      </c>
      <c r="E4" t="n">
        <v>31.05</v>
      </c>
      <c r="F4" t="n">
        <v>27.14</v>
      </c>
      <c r="G4" t="n">
        <v>15.66</v>
      </c>
      <c r="H4" t="n">
        <v>0.29</v>
      </c>
      <c r="I4" t="n">
        <v>104</v>
      </c>
      <c r="J4" t="n">
        <v>90.48</v>
      </c>
      <c r="K4" t="n">
        <v>37.55</v>
      </c>
      <c r="L4" t="n">
        <v>1.5</v>
      </c>
      <c r="M4" t="n">
        <v>102</v>
      </c>
      <c r="N4" t="n">
        <v>11.43</v>
      </c>
      <c r="O4" t="n">
        <v>11393.43</v>
      </c>
      <c r="P4" t="n">
        <v>214.16</v>
      </c>
      <c r="Q4" t="n">
        <v>1397.65</v>
      </c>
      <c r="R4" t="n">
        <v>169.34</v>
      </c>
      <c r="S4" t="n">
        <v>66.97</v>
      </c>
      <c r="T4" t="n">
        <v>48152.8</v>
      </c>
      <c r="U4" t="n">
        <v>0.4</v>
      </c>
      <c r="V4" t="n">
        <v>0.78</v>
      </c>
      <c r="W4" t="n">
        <v>5.47</v>
      </c>
      <c r="X4" t="n">
        <v>2.97</v>
      </c>
      <c r="Y4" t="n">
        <v>1</v>
      </c>
      <c r="Z4" t="n">
        <v>10</v>
      </c>
      <c r="AA4" t="n">
        <v>300.1390730193572</v>
      </c>
      <c r="AB4" t="n">
        <v>427.0764178304858</v>
      </c>
      <c r="AC4" t="n">
        <v>387.0703361603223</v>
      </c>
      <c r="AD4" t="n">
        <v>300139.0730193572</v>
      </c>
      <c r="AE4" t="n">
        <v>427076.4178304857</v>
      </c>
      <c r="AF4" t="n">
        <v>6.320433247077247e-06</v>
      </c>
      <c r="AG4" t="n">
        <v>1.29375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3.3131</v>
      </c>
      <c r="E5" t="n">
        <v>30.18</v>
      </c>
      <c r="F5" t="n">
        <v>26.62</v>
      </c>
      <c r="G5" t="n">
        <v>18.57</v>
      </c>
      <c r="H5" t="n">
        <v>0.34</v>
      </c>
      <c r="I5" t="n">
        <v>86</v>
      </c>
      <c r="J5" t="n">
        <v>90.79000000000001</v>
      </c>
      <c r="K5" t="n">
        <v>37.55</v>
      </c>
      <c r="L5" t="n">
        <v>1.75</v>
      </c>
      <c r="M5" t="n">
        <v>84</v>
      </c>
      <c r="N5" t="n">
        <v>11.49</v>
      </c>
      <c r="O5" t="n">
        <v>11431.19</v>
      </c>
      <c r="P5" t="n">
        <v>206.69</v>
      </c>
      <c r="Q5" t="n">
        <v>1397.43</v>
      </c>
      <c r="R5" t="n">
        <v>152.36</v>
      </c>
      <c r="S5" t="n">
        <v>66.97</v>
      </c>
      <c r="T5" t="n">
        <v>39751.82</v>
      </c>
      <c r="U5" t="n">
        <v>0.44</v>
      </c>
      <c r="V5" t="n">
        <v>0.79</v>
      </c>
      <c r="W5" t="n">
        <v>5.43</v>
      </c>
      <c r="X5" t="n">
        <v>2.45</v>
      </c>
      <c r="Y5" t="n">
        <v>1</v>
      </c>
      <c r="Z5" t="n">
        <v>10</v>
      </c>
      <c r="AA5" t="n">
        <v>283.7582437330715</v>
      </c>
      <c r="AB5" t="n">
        <v>403.7676702479</v>
      </c>
      <c r="AC5" t="n">
        <v>365.945019037688</v>
      </c>
      <c r="AD5" t="n">
        <v>283758.2437330715</v>
      </c>
      <c r="AE5" t="n">
        <v>403767.6702479</v>
      </c>
      <c r="AF5" t="n">
        <v>6.501762781659771e-06</v>
      </c>
      <c r="AG5" t="n">
        <v>1.2575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3.3835</v>
      </c>
      <c r="E6" t="n">
        <v>29.56</v>
      </c>
      <c r="F6" t="n">
        <v>26.24</v>
      </c>
      <c r="G6" t="n">
        <v>21.56</v>
      </c>
      <c r="H6" t="n">
        <v>0.39</v>
      </c>
      <c r="I6" t="n">
        <v>73</v>
      </c>
      <c r="J6" t="n">
        <v>91.09999999999999</v>
      </c>
      <c r="K6" t="n">
        <v>37.55</v>
      </c>
      <c r="L6" t="n">
        <v>2</v>
      </c>
      <c r="M6" t="n">
        <v>71</v>
      </c>
      <c r="N6" t="n">
        <v>11.54</v>
      </c>
      <c r="O6" t="n">
        <v>11468.97</v>
      </c>
      <c r="P6" t="n">
        <v>200.24</v>
      </c>
      <c r="Q6" t="n">
        <v>1397.35</v>
      </c>
      <c r="R6" t="n">
        <v>139.89</v>
      </c>
      <c r="S6" t="n">
        <v>66.97</v>
      </c>
      <c r="T6" t="n">
        <v>33581.71</v>
      </c>
      <c r="U6" t="n">
        <v>0.48</v>
      </c>
      <c r="V6" t="n">
        <v>0.8</v>
      </c>
      <c r="W6" t="n">
        <v>5.41</v>
      </c>
      <c r="X6" t="n">
        <v>2.07</v>
      </c>
      <c r="Y6" t="n">
        <v>1</v>
      </c>
      <c r="Z6" t="n">
        <v>10</v>
      </c>
      <c r="AA6" t="n">
        <v>271.3454056882202</v>
      </c>
      <c r="AB6" t="n">
        <v>386.1050901846803</v>
      </c>
      <c r="AC6" t="n">
        <v>349.9369686815975</v>
      </c>
      <c r="AD6" t="n">
        <v>271345.4056882202</v>
      </c>
      <c r="AE6" t="n">
        <v>386105.0901846803</v>
      </c>
      <c r="AF6" t="n">
        <v>6.639918617532171e-06</v>
      </c>
      <c r="AG6" t="n">
        <v>1.231666666666667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3.4387</v>
      </c>
      <c r="E7" t="n">
        <v>29.08</v>
      </c>
      <c r="F7" t="n">
        <v>25.95</v>
      </c>
      <c r="G7" t="n">
        <v>24.72</v>
      </c>
      <c r="H7" t="n">
        <v>0.43</v>
      </c>
      <c r="I7" t="n">
        <v>63</v>
      </c>
      <c r="J7" t="n">
        <v>91.40000000000001</v>
      </c>
      <c r="K7" t="n">
        <v>37.55</v>
      </c>
      <c r="L7" t="n">
        <v>2.25</v>
      </c>
      <c r="M7" t="n">
        <v>61</v>
      </c>
      <c r="N7" t="n">
        <v>11.6</v>
      </c>
      <c r="O7" t="n">
        <v>11506.78</v>
      </c>
      <c r="P7" t="n">
        <v>194.15</v>
      </c>
      <c r="Q7" t="n">
        <v>1397.23</v>
      </c>
      <c r="R7" t="n">
        <v>130.64</v>
      </c>
      <c r="S7" t="n">
        <v>66.97</v>
      </c>
      <c r="T7" t="n">
        <v>29008.12</v>
      </c>
      <c r="U7" t="n">
        <v>0.51</v>
      </c>
      <c r="V7" t="n">
        <v>0.8100000000000001</v>
      </c>
      <c r="W7" t="n">
        <v>5.4</v>
      </c>
      <c r="X7" t="n">
        <v>1.78</v>
      </c>
      <c r="Y7" t="n">
        <v>1</v>
      </c>
      <c r="Z7" t="n">
        <v>10</v>
      </c>
      <c r="AA7" t="n">
        <v>261.191077315496</v>
      </c>
      <c r="AB7" t="n">
        <v>371.6562077273877</v>
      </c>
      <c r="AC7" t="n">
        <v>336.841575078982</v>
      </c>
      <c r="AD7" t="n">
        <v>261191.077315496</v>
      </c>
      <c r="AE7" t="n">
        <v>371656.2077273877</v>
      </c>
      <c r="AF7" t="n">
        <v>6.748245352477574e-06</v>
      </c>
      <c r="AG7" t="n">
        <v>1.211666666666667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3.4772</v>
      </c>
      <c r="E8" t="n">
        <v>28.76</v>
      </c>
      <c r="F8" t="n">
        <v>25.76</v>
      </c>
      <c r="G8" t="n">
        <v>27.6</v>
      </c>
      <c r="H8" t="n">
        <v>0.48</v>
      </c>
      <c r="I8" t="n">
        <v>56</v>
      </c>
      <c r="J8" t="n">
        <v>91.70999999999999</v>
      </c>
      <c r="K8" t="n">
        <v>37.55</v>
      </c>
      <c r="L8" t="n">
        <v>2.5</v>
      </c>
      <c r="M8" t="n">
        <v>54</v>
      </c>
      <c r="N8" t="n">
        <v>11.66</v>
      </c>
      <c r="O8" t="n">
        <v>11544.61</v>
      </c>
      <c r="P8" t="n">
        <v>189.13</v>
      </c>
      <c r="Q8" t="n">
        <v>1397.32</v>
      </c>
      <c r="R8" t="n">
        <v>124.31</v>
      </c>
      <c r="S8" t="n">
        <v>66.97</v>
      </c>
      <c r="T8" t="n">
        <v>25876.19</v>
      </c>
      <c r="U8" t="n">
        <v>0.54</v>
      </c>
      <c r="V8" t="n">
        <v>0.82</v>
      </c>
      <c r="W8" t="n">
        <v>5.39</v>
      </c>
      <c r="X8" t="n">
        <v>1.59</v>
      </c>
      <c r="Y8" t="n">
        <v>1</v>
      </c>
      <c r="Z8" t="n">
        <v>10</v>
      </c>
      <c r="AA8" t="n">
        <v>253.7540748329919</v>
      </c>
      <c r="AB8" t="n">
        <v>361.0738855136472</v>
      </c>
      <c r="AC8" t="n">
        <v>327.2505444211964</v>
      </c>
      <c r="AD8" t="n">
        <v>253754.0748329919</v>
      </c>
      <c r="AE8" t="n">
        <v>361073.8855136472</v>
      </c>
      <c r="AF8" t="n">
        <v>6.823799325220294e-06</v>
      </c>
      <c r="AG8" t="n">
        <v>1.198333333333333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3.5202</v>
      </c>
      <c r="E9" t="n">
        <v>28.41</v>
      </c>
      <c r="F9" t="n">
        <v>25.54</v>
      </c>
      <c r="G9" t="n">
        <v>31.28</v>
      </c>
      <c r="H9" t="n">
        <v>0.52</v>
      </c>
      <c r="I9" t="n">
        <v>49</v>
      </c>
      <c r="J9" t="n">
        <v>92.02</v>
      </c>
      <c r="K9" t="n">
        <v>37.55</v>
      </c>
      <c r="L9" t="n">
        <v>2.75</v>
      </c>
      <c r="M9" t="n">
        <v>47</v>
      </c>
      <c r="N9" t="n">
        <v>11.71</v>
      </c>
      <c r="O9" t="n">
        <v>11582.46</v>
      </c>
      <c r="P9" t="n">
        <v>183.86</v>
      </c>
      <c r="Q9" t="n">
        <v>1397.32</v>
      </c>
      <c r="R9" t="n">
        <v>117.37</v>
      </c>
      <c r="S9" t="n">
        <v>66.97</v>
      </c>
      <c r="T9" t="n">
        <v>22442.85</v>
      </c>
      <c r="U9" t="n">
        <v>0.57</v>
      </c>
      <c r="V9" t="n">
        <v>0.82</v>
      </c>
      <c r="W9" t="n">
        <v>5.37</v>
      </c>
      <c r="X9" t="n">
        <v>1.38</v>
      </c>
      <c r="Y9" t="n">
        <v>1</v>
      </c>
      <c r="Z9" t="n">
        <v>10</v>
      </c>
      <c r="AA9" t="n">
        <v>245.866765533626</v>
      </c>
      <c r="AB9" t="n">
        <v>349.8508089311558</v>
      </c>
      <c r="AC9" t="n">
        <v>317.0787816073988</v>
      </c>
      <c r="AD9" t="n">
        <v>245866.765533626</v>
      </c>
      <c r="AE9" t="n">
        <v>349850.8089311558</v>
      </c>
      <c r="AF9" t="n">
        <v>6.908184281790084e-06</v>
      </c>
      <c r="AG9" t="n">
        <v>1.18375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3.5502</v>
      </c>
      <c r="E10" t="n">
        <v>28.17</v>
      </c>
      <c r="F10" t="n">
        <v>25.4</v>
      </c>
      <c r="G10" t="n">
        <v>34.63</v>
      </c>
      <c r="H10" t="n">
        <v>0.57</v>
      </c>
      <c r="I10" t="n">
        <v>44</v>
      </c>
      <c r="J10" t="n">
        <v>92.31999999999999</v>
      </c>
      <c r="K10" t="n">
        <v>37.55</v>
      </c>
      <c r="L10" t="n">
        <v>3</v>
      </c>
      <c r="M10" t="n">
        <v>41</v>
      </c>
      <c r="N10" t="n">
        <v>11.77</v>
      </c>
      <c r="O10" t="n">
        <v>11620.34</v>
      </c>
      <c r="P10" t="n">
        <v>178.51</v>
      </c>
      <c r="Q10" t="n">
        <v>1397.29</v>
      </c>
      <c r="R10" t="n">
        <v>112.93</v>
      </c>
      <c r="S10" t="n">
        <v>66.97</v>
      </c>
      <c r="T10" t="n">
        <v>20244.71</v>
      </c>
      <c r="U10" t="n">
        <v>0.59</v>
      </c>
      <c r="V10" t="n">
        <v>0.83</v>
      </c>
      <c r="W10" t="n">
        <v>5.36</v>
      </c>
      <c r="X10" t="n">
        <v>1.23</v>
      </c>
      <c r="Y10" t="n">
        <v>1</v>
      </c>
      <c r="Z10" t="n">
        <v>10</v>
      </c>
      <c r="AA10" t="n">
        <v>239.2668459712403</v>
      </c>
      <c r="AB10" t="n">
        <v>340.4595957967993</v>
      </c>
      <c r="AC10" t="n">
        <v>308.5672837276178</v>
      </c>
      <c r="AD10" t="n">
        <v>239266.8459712403</v>
      </c>
      <c r="AE10" t="n">
        <v>340459.5957967993</v>
      </c>
      <c r="AF10" t="n">
        <v>6.96705750730389e-06</v>
      </c>
      <c r="AG10" t="n">
        <v>1.17375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3.5739</v>
      </c>
      <c r="E11" t="n">
        <v>27.98</v>
      </c>
      <c r="F11" t="n">
        <v>25.29</v>
      </c>
      <c r="G11" t="n">
        <v>37.93</v>
      </c>
      <c r="H11" t="n">
        <v>0.62</v>
      </c>
      <c r="I11" t="n">
        <v>40</v>
      </c>
      <c r="J11" t="n">
        <v>92.63</v>
      </c>
      <c r="K11" t="n">
        <v>37.55</v>
      </c>
      <c r="L11" t="n">
        <v>3.25</v>
      </c>
      <c r="M11" t="n">
        <v>33</v>
      </c>
      <c r="N11" t="n">
        <v>11.83</v>
      </c>
      <c r="O11" t="n">
        <v>11658.24</v>
      </c>
      <c r="P11" t="n">
        <v>173.95</v>
      </c>
      <c r="Q11" t="n">
        <v>1397.22</v>
      </c>
      <c r="R11" t="n">
        <v>108.81</v>
      </c>
      <c r="S11" t="n">
        <v>66.97</v>
      </c>
      <c r="T11" t="n">
        <v>18205.49</v>
      </c>
      <c r="U11" t="n">
        <v>0.62</v>
      </c>
      <c r="V11" t="n">
        <v>0.83</v>
      </c>
      <c r="W11" t="n">
        <v>5.37</v>
      </c>
      <c r="X11" t="n">
        <v>1.12</v>
      </c>
      <c r="Y11" t="n">
        <v>1</v>
      </c>
      <c r="Z11" t="n">
        <v>10</v>
      </c>
      <c r="AA11" t="n">
        <v>233.8828395897356</v>
      </c>
      <c r="AB11" t="n">
        <v>332.798540087331</v>
      </c>
      <c r="AC11" t="n">
        <v>301.6238719984694</v>
      </c>
      <c r="AD11" t="n">
        <v>233882.8395897356</v>
      </c>
      <c r="AE11" t="n">
        <v>332798.540087331</v>
      </c>
      <c r="AF11" t="n">
        <v>7.013567355459799e-06</v>
      </c>
      <c r="AG11" t="n">
        <v>1.165833333333333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3.5911</v>
      </c>
      <c r="E12" t="n">
        <v>27.85</v>
      </c>
      <c r="F12" t="n">
        <v>25.21</v>
      </c>
      <c r="G12" t="n">
        <v>40.88</v>
      </c>
      <c r="H12" t="n">
        <v>0.66</v>
      </c>
      <c r="I12" t="n">
        <v>37</v>
      </c>
      <c r="J12" t="n">
        <v>92.94</v>
      </c>
      <c r="K12" t="n">
        <v>37.55</v>
      </c>
      <c r="L12" t="n">
        <v>3.5</v>
      </c>
      <c r="M12" t="n">
        <v>14</v>
      </c>
      <c r="N12" t="n">
        <v>11.88</v>
      </c>
      <c r="O12" t="n">
        <v>11696.16</v>
      </c>
      <c r="P12" t="n">
        <v>169.65</v>
      </c>
      <c r="Q12" t="n">
        <v>1397.54</v>
      </c>
      <c r="R12" t="n">
        <v>105.57</v>
      </c>
      <c r="S12" t="n">
        <v>66.97</v>
      </c>
      <c r="T12" t="n">
        <v>16600.59</v>
      </c>
      <c r="U12" t="n">
        <v>0.63</v>
      </c>
      <c r="V12" t="n">
        <v>0.83</v>
      </c>
      <c r="W12" t="n">
        <v>5.38</v>
      </c>
      <c r="X12" t="n">
        <v>1.04</v>
      </c>
      <c r="Y12" t="n">
        <v>1</v>
      </c>
      <c r="Z12" t="n">
        <v>10</v>
      </c>
      <c r="AA12" t="n">
        <v>229.285097952437</v>
      </c>
      <c r="AB12" t="n">
        <v>326.2562828303397</v>
      </c>
      <c r="AC12" t="n">
        <v>295.6944560672997</v>
      </c>
      <c r="AD12" t="n">
        <v>229285.097952437</v>
      </c>
      <c r="AE12" t="n">
        <v>326256.2828303397</v>
      </c>
      <c r="AF12" t="n">
        <v>7.047321338087713e-06</v>
      </c>
      <c r="AG12" t="n">
        <v>1.160416666666667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3.5877</v>
      </c>
      <c r="E13" t="n">
        <v>27.87</v>
      </c>
      <c r="F13" t="n">
        <v>25.23</v>
      </c>
      <c r="G13" t="n">
        <v>40.92</v>
      </c>
      <c r="H13" t="n">
        <v>0.71</v>
      </c>
      <c r="I13" t="n">
        <v>37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170.56</v>
      </c>
      <c r="Q13" t="n">
        <v>1397.32</v>
      </c>
      <c r="R13" t="n">
        <v>105.83</v>
      </c>
      <c r="S13" t="n">
        <v>66.97</v>
      </c>
      <c r="T13" t="n">
        <v>16733.87</v>
      </c>
      <c r="U13" t="n">
        <v>0.63</v>
      </c>
      <c r="V13" t="n">
        <v>0.83</v>
      </c>
      <c r="W13" t="n">
        <v>5.4</v>
      </c>
      <c r="X13" t="n">
        <v>1.07</v>
      </c>
      <c r="Y13" t="n">
        <v>1</v>
      </c>
      <c r="Z13" t="n">
        <v>10</v>
      </c>
      <c r="AA13" t="n">
        <v>230.2478799543037</v>
      </c>
      <c r="AB13" t="n">
        <v>327.6262527058792</v>
      </c>
      <c r="AC13" t="n">
        <v>296.9360949827621</v>
      </c>
      <c r="AD13" t="n">
        <v>230247.8799543037</v>
      </c>
      <c r="AE13" t="n">
        <v>327626.2527058792</v>
      </c>
      <c r="AF13" t="n">
        <v>7.040649039196149e-06</v>
      </c>
      <c r="AG13" t="n">
        <v>1.16125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3.5954</v>
      </c>
      <c r="E14" t="n">
        <v>27.81</v>
      </c>
      <c r="F14" t="n">
        <v>25.19</v>
      </c>
      <c r="G14" t="n">
        <v>41.99</v>
      </c>
      <c r="H14" t="n">
        <v>0.75</v>
      </c>
      <c r="I14" t="n">
        <v>36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170.17</v>
      </c>
      <c r="Q14" t="n">
        <v>1397.27</v>
      </c>
      <c r="R14" t="n">
        <v>104.68</v>
      </c>
      <c r="S14" t="n">
        <v>66.97</v>
      </c>
      <c r="T14" t="n">
        <v>16162.41</v>
      </c>
      <c r="U14" t="n">
        <v>0.64</v>
      </c>
      <c r="V14" t="n">
        <v>0.84</v>
      </c>
      <c r="W14" t="n">
        <v>5.39</v>
      </c>
      <c r="X14" t="n">
        <v>1.03</v>
      </c>
      <c r="Y14" t="n">
        <v>1</v>
      </c>
      <c r="Z14" t="n">
        <v>10</v>
      </c>
      <c r="AA14" t="n">
        <v>229.324343965406</v>
      </c>
      <c r="AB14" t="n">
        <v>326.3121270976799</v>
      </c>
      <c r="AC14" t="n">
        <v>295.7450691623561</v>
      </c>
      <c r="AD14" t="n">
        <v>229324.343965406</v>
      </c>
      <c r="AE14" t="n">
        <v>326312.1270976799</v>
      </c>
      <c r="AF14" t="n">
        <v>7.055759833744692e-06</v>
      </c>
      <c r="AG14" t="n">
        <v>1.15875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3.596</v>
      </c>
      <c r="E15" t="n">
        <v>27.81</v>
      </c>
      <c r="F15" t="n">
        <v>25.19</v>
      </c>
      <c r="G15" t="n">
        <v>41.98</v>
      </c>
      <c r="H15" t="n">
        <v>0.8</v>
      </c>
      <c r="I15" t="n">
        <v>36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170.55</v>
      </c>
      <c r="Q15" t="n">
        <v>1397.26</v>
      </c>
      <c r="R15" t="n">
        <v>104.43</v>
      </c>
      <c r="S15" t="n">
        <v>66.97</v>
      </c>
      <c r="T15" t="n">
        <v>16037.12</v>
      </c>
      <c r="U15" t="n">
        <v>0.64</v>
      </c>
      <c r="V15" t="n">
        <v>0.84</v>
      </c>
      <c r="W15" t="n">
        <v>5.4</v>
      </c>
      <c r="X15" t="n">
        <v>1.02</v>
      </c>
      <c r="Y15" t="n">
        <v>1</v>
      </c>
      <c r="Z15" t="n">
        <v>10</v>
      </c>
      <c r="AA15" t="n">
        <v>229.5704475294634</v>
      </c>
      <c r="AB15" t="n">
        <v>326.662314853961</v>
      </c>
      <c r="AC15" t="n">
        <v>296.0624533280085</v>
      </c>
      <c r="AD15" t="n">
        <v>229570.4475294634</v>
      </c>
      <c r="AE15" t="n">
        <v>326662.314853961</v>
      </c>
      <c r="AF15" t="n">
        <v>7.056937298254968e-06</v>
      </c>
      <c r="AG15" t="n">
        <v>1.15875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</row>
    <row r="59">
      <c r="A59" t="n">
        <v>0</v>
      </c>
      <c r="B59" t="n">
        <v>140</v>
      </c>
      <c r="C59" t="inlineStr">
        <is>
          <t xml:space="preserve">CONCLUIDO	</t>
        </is>
      </c>
      <c r="D59" t="n">
        <v>1.4729</v>
      </c>
      <c r="E59" t="n">
        <v>67.89</v>
      </c>
      <c r="F59" t="n">
        <v>39.2</v>
      </c>
      <c r="G59" t="n">
        <v>4.76</v>
      </c>
      <c r="H59" t="n">
        <v>0.06</v>
      </c>
      <c r="I59" t="n">
        <v>494</v>
      </c>
      <c r="J59" t="n">
        <v>274.09</v>
      </c>
      <c r="K59" t="n">
        <v>60.56</v>
      </c>
      <c r="L59" t="n">
        <v>1</v>
      </c>
      <c r="M59" t="n">
        <v>492</v>
      </c>
      <c r="N59" t="n">
        <v>72.53</v>
      </c>
      <c r="O59" t="n">
        <v>34038.11</v>
      </c>
      <c r="P59" t="n">
        <v>679.83</v>
      </c>
      <c r="Q59" t="n">
        <v>1398.21</v>
      </c>
      <c r="R59" t="n">
        <v>563.79</v>
      </c>
      <c r="S59" t="n">
        <v>66.97</v>
      </c>
      <c r="T59" t="n">
        <v>243428.14</v>
      </c>
      <c r="U59" t="n">
        <v>0.12</v>
      </c>
      <c r="V59" t="n">
        <v>0.54</v>
      </c>
      <c r="W59" t="n">
        <v>6.12</v>
      </c>
      <c r="X59" t="n">
        <v>15.01</v>
      </c>
      <c r="Y59" t="n">
        <v>1</v>
      </c>
      <c r="Z59" t="n">
        <v>10</v>
      </c>
    </row>
    <row r="60">
      <c r="A60" t="n">
        <v>1</v>
      </c>
      <c r="B60" t="n">
        <v>140</v>
      </c>
      <c r="C60" t="inlineStr">
        <is>
          <t xml:space="preserve">CONCLUIDO	</t>
        </is>
      </c>
      <c r="D60" t="n">
        <v>1.8</v>
      </c>
      <c r="E60" t="n">
        <v>55.56</v>
      </c>
      <c r="F60" t="n">
        <v>34.53</v>
      </c>
      <c r="G60" t="n">
        <v>5.97</v>
      </c>
      <c r="H60" t="n">
        <v>0.08</v>
      </c>
      <c r="I60" t="n">
        <v>347</v>
      </c>
      <c r="J60" t="n">
        <v>274.57</v>
      </c>
      <c r="K60" t="n">
        <v>60.56</v>
      </c>
      <c r="L60" t="n">
        <v>1.25</v>
      </c>
      <c r="M60" t="n">
        <v>345</v>
      </c>
      <c r="N60" t="n">
        <v>72.76000000000001</v>
      </c>
      <c r="O60" t="n">
        <v>34097.72</v>
      </c>
      <c r="P60" t="n">
        <v>598.15</v>
      </c>
      <c r="Q60" t="n">
        <v>1398.4</v>
      </c>
      <c r="R60" t="n">
        <v>410.19</v>
      </c>
      <c r="S60" t="n">
        <v>66.97</v>
      </c>
      <c r="T60" t="n">
        <v>167359.58</v>
      </c>
      <c r="U60" t="n">
        <v>0.16</v>
      </c>
      <c r="V60" t="n">
        <v>0.61</v>
      </c>
      <c r="W60" t="n">
        <v>5.88</v>
      </c>
      <c r="X60" t="n">
        <v>10.35</v>
      </c>
      <c r="Y60" t="n">
        <v>1</v>
      </c>
      <c r="Z60" t="n">
        <v>10</v>
      </c>
    </row>
    <row r="61">
      <c r="A61" t="n">
        <v>2</v>
      </c>
      <c r="B61" t="n">
        <v>140</v>
      </c>
      <c r="C61" t="inlineStr">
        <is>
          <t xml:space="preserve">CONCLUIDO	</t>
        </is>
      </c>
      <c r="D61" t="n">
        <v>2.0428</v>
      </c>
      <c r="E61" t="n">
        <v>48.95</v>
      </c>
      <c r="F61" t="n">
        <v>32.06</v>
      </c>
      <c r="G61" t="n">
        <v>7.18</v>
      </c>
      <c r="H61" t="n">
        <v>0.1</v>
      </c>
      <c r="I61" t="n">
        <v>268</v>
      </c>
      <c r="J61" t="n">
        <v>275.05</v>
      </c>
      <c r="K61" t="n">
        <v>60.56</v>
      </c>
      <c r="L61" t="n">
        <v>1.5</v>
      </c>
      <c r="M61" t="n">
        <v>266</v>
      </c>
      <c r="N61" t="n">
        <v>73</v>
      </c>
      <c r="O61" t="n">
        <v>34157.42</v>
      </c>
      <c r="P61" t="n">
        <v>554.4</v>
      </c>
      <c r="Q61" t="n">
        <v>1397.86</v>
      </c>
      <c r="R61" t="n">
        <v>329.95</v>
      </c>
      <c r="S61" t="n">
        <v>66.97</v>
      </c>
      <c r="T61" t="n">
        <v>127636.23</v>
      </c>
      <c r="U61" t="n">
        <v>0.2</v>
      </c>
      <c r="V61" t="n">
        <v>0.66</v>
      </c>
      <c r="W61" t="n">
        <v>5.73</v>
      </c>
      <c r="X61" t="n">
        <v>7.88</v>
      </c>
      <c r="Y61" t="n">
        <v>1</v>
      </c>
      <c r="Z61" t="n">
        <v>10</v>
      </c>
    </row>
    <row r="62">
      <c r="A62" t="n">
        <v>3</v>
      </c>
      <c r="B62" t="n">
        <v>140</v>
      </c>
      <c r="C62" t="inlineStr">
        <is>
          <t xml:space="preserve">CONCLUIDO	</t>
        </is>
      </c>
      <c r="D62" t="n">
        <v>2.2309</v>
      </c>
      <c r="E62" t="n">
        <v>44.82</v>
      </c>
      <c r="F62" t="n">
        <v>30.54</v>
      </c>
      <c r="G62" t="n">
        <v>8.41</v>
      </c>
      <c r="H62" t="n">
        <v>0.11</v>
      </c>
      <c r="I62" t="n">
        <v>218</v>
      </c>
      <c r="J62" t="n">
        <v>275.54</v>
      </c>
      <c r="K62" t="n">
        <v>60.56</v>
      </c>
      <c r="L62" t="n">
        <v>1.75</v>
      </c>
      <c r="M62" t="n">
        <v>216</v>
      </c>
      <c r="N62" t="n">
        <v>73.23</v>
      </c>
      <c r="O62" t="n">
        <v>34217.22</v>
      </c>
      <c r="P62" t="n">
        <v>527.26</v>
      </c>
      <c r="Q62" t="n">
        <v>1397.65</v>
      </c>
      <c r="R62" t="n">
        <v>280.81</v>
      </c>
      <c r="S62" t="n">
        <v>66.97</v>
      </c>
      <c r="T62" t="n">
        <v>103315.78</v>
      </c>
      <c r="U62" t="n">
        <v>0.24</v>
      </c>
      <c r="V62" t="n">
        <v>0.6899999999999999</v>
      </c>
      <c r="W62" t="n">
        <v>5.64</v>
      </c>
      <c r="X62" t="n">
        <v>6.37</v>
      </c>
      <c r="Y62" t="n">
        <v>1</v>
      </c>
      <c r="Z62" t="n">
        <v>10</v>
      </c>
    </row>
    <row r="63">
      <c r="A63" t="n">
        <v>4</v>
      </c>
      <c r="B63" t="n">
        <v>140</v>
      </c>
      <c r="C63" t="inlineStr">
        <is>
          <t xml:space="preserve">CONCLUIDO	</t>
        </is>
      </c>
      <c r="D63" t="n">
        <v>2.374</v>
      </c>
      <c r="E63" t="n">
        <v>42.12</v>
      </c>
      <c r="F63" t="n">
        <v>29.56</v>
      </c>
      <c r="G63" t="n">
        <v>9.59</v>
      </c>
      <c r="H63" t="n">
        <v>0.13</v>
      </c>
      <c r="I63" t="n">
        <v>185</v>
      </c>
      <c r="J63" t="n">
        <v>276.02</v>
      </c>
      <c r="K63" t="n">
        <v>60.56</v>
      </c>
      <c r="L63" t="n">
        <v>2</v>
      </c>
      <c r="M63" t="n">
        <v>183</v>
      </c>
      <c r="N63" t="n">
        <v>73.47</v>
      </c>
      <c r="O63" t="n">
        <v>34277.1</v>
      </c>
      <c r="P63" t="n">
        <v>509.58</v>
      </c>
      <c r="Q63" t="n">
        <v>1397.41</v>
      </c>
      <c r="R63" t="n">
        <v>248.42</v>
      </c>
      <c r="S63" t="n">
        <v>66.97</v>
      </c>
      <c r="T63" t="n">
        <v>87288.17999999999</v>
      </c>
      <c r="U63" t="n">
        <v>0.27</v>
      </c>
      <c r="V63" t="n">
        <v>0.71</v>
      </c>
      <c r="W63" t="n">
        <v>5.6</v>
      </c>
      <c r="X63" t="n">
        <v>5.39</v>
      </c>
      <c r="Y63" t="n">
        <v>1</v>
      </c>
      <c r="Z63" t="n">
        <v>10</v>
      </c>
    </row>
    <row r="64">
      <c r="A64" t="n">
        <v>5</v>
      </c>
      <c r="B64" t="n">
        <v>140</v>
      </c>
      <c r="C64" t="inlineStr">
        <is>
          <t xml:space="preserve">CONCLUIDO	</t>
        </is>
      </c>
      <c r="D64" t="n">
        <v>2.4955</v>
      </c>
      <c r="E64" t="n">
        <v>40.07</v>
      </c>
      <c r="F64" t="n">
        <v>28.82</v>
      </c>
      <c r="G64" t="n">
        <v>10.81</v>
      </c>
      <c r="H64" t="n">
        <v>0.14</v>
      </c>
      <c r="I64" t="n">
        <v>160</v>
      </c>
      <c r="J64" t="n">
        <v>276.51</v>
      </c>
      <c r="K64" t="n">
        <v>60.56</v>
      </c>
      <c r="L64" t="n">
        <v>2.25</v>
      </c>
      <c r="M64" t="n">
        <v>158</v>
      </c>
      <c r="N64" t="n">
        <v>73.70999999999999</v>
      </c>
      <c r="O64" t="n">
        <v>34337.08</v>
      </c>
      <c r="P64" t="n">
        <v>495.87</v>
      </c>
      <c r="Q64" t="n">
        <v>1397.79</v>
      </c>
      <c r="R64" t="n">
        <v>223.09</v>
      </c>
      <c r="S64" t="n">
        <v>66.97</v>
      </c>
      <c r="T64" t="n">
        <v>74744.82000000001</v>
      </c>
      <c r="U64" t="n">
        <v>0.3</v>
      </c>
      <c r="V64" t="n">
        <v>0.73</v>
      </c>
      <c r="W64" t="n">
        <v>5.58</v>
      </c>
      <c r="X64" t="n">
        <v>4.64</v>
      </c>
      <c r="Y64" t="n">
        <v>1</v>
      </c>
      <c r="Z64" t="n">
        <v>10</v>
      </c>
    </row>
    <row r="65">
      <c r="A65" t="n">
        <v>6</v>
      </c>
      <c r="B65" t="n">
        <v>140</v>
      </c>
      <c r="C65" t="inlineStr">
        <is>
          <t xml:space="preserve">CONCLUIDO	</t>
        </is>
      </c>
      <c r="D65" t="n">
        <v>2.5979</v>
      </c>
      <c r="E65" t="n">
        <v>38.49</v>
      </c>
      <c r="F65" t="n">
        <v>28.23</v>
      </c>
      <c r="G65" t="n">
        <v>12.01</v>
      </c>
      <c r="H65" t="n">
        <v>0.16</v>
      </c>
      <c r="I65" t="n">
        <v>141</v>
      </c>
      <c r="J65" t="n">
        <v>277</v>
      </c>
      <c r="K65" t="n">
        <v>60.56</v>
      </c>
      <c r="L65" t="n">
        <v>2.5</v>
      </c>
      <c r="M65" t="n">
        <v>139</v>
      </c>
      <c r="N65" t="n">
        <v>73.94</v>
      </c>
      <c r="O65" t="n">
        <v>34397.15</v>
      </c>
      <c r="P65" t="n">
        <v>484.99</v>
      </c>
      <c r="Q65" t="n">
        <v>1397.47</v>
      </c>
      <c r="R65" t="n">
        <v>204.89</v>
      </c>
      <c r="S65" t="n">
        <v>66.97</v>
      </c>
      <c r="T65" t="n">
        <v>65740.97</v>
      </c>
      <c r="U65" t="n">
        <v>0.33</v>
      </c>
      <c r="V65" t="n">
        <v>0.75</v>
      </c>
      <c r="W65" t="n">
        <v>5.52</v>
      </c>
      <c r="X65" t="n">
        <v>4.06</v>
      </c>
      <c r="Y65" t="n">
        <v>1</v>
      </c>
      <c r="Z65" t="n">
        <v>10</v>
      </c>
    </row>
    <row r="66">
      <c r="A66" t="n">
        <v>7</v>
      </c>
      <c r="B66" t="n">
        <v>140</v>
      </c>
      <c r="C66" t="inlineStr">
        <is>
          <t xml:space="preserve">CONCLUIDO	</t>
        </is>
      </c>
      <c r="D66" t="n">
        <v>2.6827</v>
      </c>
      <c r="E66" t="n">
        <v>37.28</v>
      </c>
      <c r="F66" t="n">
        <v>27.79</v>
      </c>
      <c r="G66" t="n">
        <v>13.24</v>
      </c>
      <c r="H66" t="n">
        <v>0.18</v>
      </c>
      <c r="I66" t="n">
        <v>126</v>
      </c>
      <c r="J66" t="n">
        <v>277.48</v>
      </c>
      <c r="K66" t="n">
        <v>60.56</v>
      </c>
      <c r="L66" t="n">
        <v>2.75</v>
      </c>
      <c r="M66" t="n">
        <v>124</v>
      </c>
      <c r="N66" t="n">
        <v>74.18000000000001</v>
      </c>
      <c r="O66" t="n">
        <v>34457.31</v>
      </c>
      <c r="P66" t="n">
        <v>476.91</v>
      </c>
      <c r="Q66" t="n">
        <v>1397.45</v>
      </c>
      <c r="R66" t="n">
        <v>190.58</v>
      </c>
      <c r="S66" t="n">
        <v>66.97</v>
      </c>
      <c r="T66" t="n">
        <v>58663.79</v>
      </c>
      <c r="U66" t="n">
        <v>0.35</v>
      </c>
      <c r="V66" t="n">
        <v>0.76</v>
      </c>
      <c r="W66" t="n">
        <v>5.51</v>
      </c>
      <c r="X66" t="n">
        <v>3.62</v>
      </c>
      <c r="Y66" t="n">
        <v>1</v>
      </c>
      <c r="Z66" t="n">
        <v>10</v>
      </c>
    </row>
    <row r="67">
      <c r="A67" t="n">
        <v>8</v>
      </c>
      <c r="B67" t="n">
        <v>140</v>
      </c>
      <c r="C67" t="inlineStr">
        <is>
          <t xml:space="preserve">CONCLUIDO	</t>
        </is>
      </c>
      <c r="D67" t="n">
        <v>2.7556</v>
      </c>
      <c r="E67" t="n">
        <v>36.29</v>
      </c>
      <c r="F67" t="n">
        <v>27.43</v>
      </c>
      <c r="G67" t="n">
        <v>14.44</v>
      </c>
      <c r="H67" t="n">
        <v>0.19</v>
      </c>
      <c r="I67" t="n">
        <v>114</v>
      </c>
      <c r="J67" t="n">
        <v>277.97</v>
      </c>
      <c r="K67" t="n">
        <v>60.56</v>
      </c>
      <c r="L67" t="n">
        <v>3</v>
      </c>
      <c r="M67" t="n">
        <v>112</v>
      </c>
      <c r="N67" t="n">
        <v>74.42</v>
      </c>
      <c r="O67" t="n">
        <v>34517.57</v>
      </c>
      <c r="P67" t="n">
        <v>469.67</v>
      </c>
      <c r="Q67" t="n">
        <v>1397.42</v>
      </c>
      <c r="R67" t="n">
        <v>179.11</v>
      </c>
      <c r="S67" t="n">
        <v>66.97</v>
      </c>
      <c r="T67" t="n">
        <v>52985.01</v>
      </c>
      <c r="U67" t="n">
        <v>0.37</v>
      </c>
      <c r="V67" t="n">
        <v>0.77</v>
      </c>
      <c r="W67" t="n">
        <v>5.48</v>
      </c>
      <c r="X67" t="n">
        <v>3.27</v>
      </c>
      <c r="Y67" t="n">
        <v>1</v>
      </c>
      <c r="Z67" t="n">
        <v>10</v>
      </c>
    </row>
    <row r="68">
      <c r="A68" t="n">
        <v>9</v>
      </c>
      <c r="B68" t="n">
        <v>140</v>
      </c>
      <c r="C68" t="inlineStr">
        <is>
          <t xml:space="preserve">CONCLUIDO	</t>
        </is>
      </c>
      <c r="D68" t="n">
        <v>2.8195</v>
      </c>
      <c r="E68" t="n">
        <v>35.47</v>
      </c>
      <c r="F68" t="n">
        <v>27.14</v>
      </c>
      <c r="G68" t="n">
        <v>15.66</v>
      </c>
      <c r="H68" t="n">
        <v>0.21</v>
      </c>
      <c r="I68" t="n">
        <v>104</v>
      </c>
      <c r="J68" t="n">
        <v>278.46</v>
      </c>
      <c r="K68" t="n">
        <v>60.56</v>
      </c>
      <c r="L68" t="n">
        <v>3.25</v>
      </c>
      <c r="M68" t="n">
        <v>102</v>
      </c>
      <c r="N68" t="n">
        <v>74.66</v>
      </c>
      <c r="O68" t="n">
        <v>34577.92</v>
      </c>
      <c r="P68" t="n">
        <v>463.79</v>
      </c>
      <c r="Q68" t="n">
        <v>1397.47</v>
      </c>
      <c r="R68" t="n">
        <v>168.98</v>
      </c>
      <c r="S68" t="n">
        <v>66.97</v>
      </c>
      <c r="T68" t="n">
        <v>47973.21</v>
      </c>
      <c r="U68" t="n">
        <v>0.4</v>
      </c>
      <c r="V68" t="n">
        <v>0.78</v>
      </c>
      <c r="W68" t="n">
        <v>5.47</v>
      </c>
      <c r="X68" t="n">
        <v>2.97</v>
      </c>
      <c r="Y68" t="n">
        <v>1</v>
      </c>
      <c r="Z68" t="n">
        <v>10</v>
      </c>
    </row>
    <row r="69">
      <c r="A69" t="n">
        <v>10</v>
      </c>
      <c r="B69" t="n">
        <v>140</v>
      </c>
      <c r="C69" t="inlineStr">
        <is>
          <t xml:space="preserve">CONCLUIDO	</t>
        </is>
      </c>
      <c r="D69" t="n">
        <v>2.8792</v>
      </c>
      <c r="E69" t="n">
        <v>34.73</v>
      </c>
      <c r="F69" t="n">
        <v>26.87</v>
      </c>
      <c r="G69" t="n">
        <v>16.97</v>
      </c>
      <c r="H69" t="n">
        <v>0.22</v>
      </c>
      <c r="I69" t="n">
        <v>95</v>
      </c>
      <c r="J69" t="n">
        <v>278.95</v>
      </c>
      <c r="K69" t="n">
        <v>60.56</v>
      </c>
      <c r="L69" t="n">
        <v>3.5</v>
      </c>
      <c r="M69" t="n">
        <v>93</v>
      </c>
      <c r="N69" t="n">
        <v>74.90000000000001</v>
      </c>
      <c r="O69" t="n">
        <v>34638.36</v>
      </c>
      <c r="P69" t="n">
        <v>458.45</v>
      </c>
      <c r="Q69" t="n">
        <v>1397.31</v>
      </c>
      <c r="R69" t="n">
        <v>160.82</v>
      </c>
      <c r="S69" t="n">
        <v>66.97</v>
      </c>
      <c r="T69" t="n">
        <v>43935.29</v>
      </c>
      <c r="U69" t="n">
        <v>0.42</v>
      </c>
      <c r="V69" t="n">
        <v>0.78</v>
      </c>
      <c r="W69" t="n">
        <v>5.44</v>
      </c>
      <c r="X69" t="n">
        <v>2.7</v>
      </c>
      <c r="Y69" t="n">
        <v>1</v>
      </c>
      <c r="Z69" t="n">
        <v>10</v>
      </c>
    </row>
    <row r="70">
      <c r="A70" t="n">
        <v>11</v>
      </c>
      <c r="B70" t="n">
        <v>140</v>
      </c>
      <c r="C70" t="inlineStr">
        <is>
          <t xml:space="preserve">CONCLUIDO	</t>
        </is>
      </c>
      <c r="D70" t="n">
        <v>2.9238</v>
      </c>
      <c r="E70" t="n">
        <v>34.2</v>
      </c>
      <c r="F70" t="n">
        <v>26.71</v>
      </c>
      <c r="G70" t="n">
        <v>18.21</v>
      </c>
      <c r="H70" t="n">
        <v>0.24</v>
      </c>
      <c r="I70" t="n">
        <v>88</v>
      </c>
      <c r="J70" t="n">
        <v>279.44</v>
      </c>
      <c r="K70" t="n">
        <v>60.56</v>
      </c>
      <c r="L70" t="n">
        <v>3.75</v>
      </c>
      <c r="M70" t="n">
        <v>86</v>
      </c>
      <c r="N70" t="n">
        <v>75.14</v>
      </c>
      <c r="O70" t="n">
        <v>34698.9</v>
      </c>
      <c r="P70" t="n">
        <v>454.84</v>
      </c>
      <c r="Q70" t="n">
        <v>1397.31</v>
      </c>
      <c r="R70" t="n">
        <v>155.3</v>
      </c>
      <c r="S70" t="n">
        <v>66.97</v>
      </c>
      <c r="T70" t="n">
        <v>41212.38</v>
      </c>
      <c r="U70" t="n">
        <v>0.43</v>
      </c>
      <c r="V70" t="n">
        <v>0.79</v>
      </c>
      <c r="W70" t="n">
        <v>5.44</v>
      </c>
      <c r="X70" t="n">
        <v>2.54</v>
      </c>
      <c r="Y70" t="n">
        <v>1</v>
      </c>
      <c r="Z70" t="n">
        <v>10</v>
      </c>
    </row>
    <row r="71">
      <c r="A71" t="n">
        <v>12</v>
      </c>
      <c r="B71" t="n">
        <v>140</v>
      </c>
      <c r="C71" t="inlineStr">
        <is>
          <t xml:space="preserve">CONCLUIDO	</t>
        </is>
      </c>
      <c r="D71" t="n">
        <v>2.9693</v>
      </c>
      <c r="E71" t="n">
        <v>33.68</v>
      </c>
      <c r="F71" t="n">
        <v>26.49</v>
      </c>
      <c r="G71" t="n">
        <v>19.39</v>
      </c>
      <c r="H71" t="n">
        <v>0.25</v>
      </c>
      <c r="I71" t="n">
        <v>82</v>
      </c>
      <c r="J71" t="n">
        <v>279.94</v>
      </c>
      <c r="K71" t="n">
        <v>60.56</v>
      </c>
      <c r="L71" t="n">
        <v>4</v>
      </c>
      <c r="M71" t="n">
        <v>80</v>
      </c>
      <c r="N71" t="n">
        <v>75.38</v>
      </c>
      <c r="O71" t="n">
        <v>34759.54</v>
      </c>
      <c r="P71" t="n">
        <v>450.56</v>
      </c>
      <c r="Q71" t="n">
        <v>1397.39</v>
      </c>
      <c r="R71" t="n">
        <v>148.04</v>
      </c>
      <c r="S71" t="n">
        <v>66.97</v>
      </c>
      <c r="T71" t="n">
        <v>37613.81</v>
      </c>
      <c r="U71" t="n">
        <v>0.45</v>
      </c>
      <c r="V71" t="n">
        <v>0.79</v>
      </c>
      <c r="W71" t="n">
        <v>5.44</v>
      </c>
      <c r="X71" t="n">
        <v>2.33</v>
      </c>
      <c r="Y71" t="n">
        <v>1</v>
      </c>
      <c r="Z71" t="n">
        <v>10</v>
      </c>
    </row>
    <row r="72">
      <c r="A72" t="n">
        <v>13</v>
      </c>
      <c r="B72" t="n">
        <v>140</v>
      </c>
      <c r="C72" t="inlineStr">
        <is>
          <t xml:space="preserve">CONCLUIDO	</t>
        </is>
      </c>
      <c r="D72" t="n">
        <v>3.0036</v>
      </c>
      <c r="E72" t="n">
        <v>33.29</v>
      </c>
      <c r="F72" t="n">
        <v>26.37</v>
      </c>
      <c r="G72" t="n">
        <v>20.55</v>
      </c>
      <c r="H72" t="n">
        <v>0.27</v>
      </c>
      <c r="I72" t="n">
        <v>77</v>
      </c>
      <c r="J72" t="n">
        <v>280.43</v>
      </c>
      <c r="K72" t="n">
        <v>60.56</v>
      </c>
      <c r="L72" t="n">
        <v>4.25</v>
      </c>
      <c r="M72" t="n">
        <v>75</v>
      </c>
      <c r="N72" t="n">
        <v>75.62</v>
      </c>
      <c r="O72" t="n">
        <v>34820.27</v>
      </c>
      <c r="P72" t="n">
        <v>447.63</v>
      </c>
      <c r="Q72" t="n">
        <v>1397.41</v>
      </c>
      <c r="R72" t="n">
        <v>144.13</v>
      </c>
      <c r="S72" t="n">
        <v>66.97</v>
      </c>
      <c r="T72" t="n">
        <v>35681.71</v>
      </c>
      <c r="U72" t="n">
        <v>0.46</v>
      </c>
      <c r="V72" t="n">
        <v>0.8</v>
      </c>
      <c r="W72" t="n">
        <v>5.43</v>
      </c>
      <c r="X72" t="n">
        <v>2.2</v>
      </c>
      <c r="Y72" t="n">
        <v>1</v>
      </c>
      <c r="Z72" t="n">
        <v>10</v>
      </c>
    </row>
    <row r="73">
      <c r="A73" t="n">
        <v>14</v>
      </c>
      <c r="B73" t="n">
        <v>140</v>
      </c>
      <c r="C73" t="inlineStr">
        <is>
          <t xml:space="preserve">CONCLUIDO	</t>
        </is>
      </c>
      <c r="D73" t="n">
        <v>3.0413</v>
      </c>
      <c r="E73" t="n">
        <v>32.88</v>
      </c>
      <c r="F73" t="n">
        <v>26.22</v>
      </c>
      <c r="G73" t="n">
        <v>21.85</v>
      </c>
      <c r="H73" t="n">
        <v>0.29</v>
      </c>
      <c r="I73" t="n">
        <v>72</v>
      </c>
      <c r="J73" t="n">
        <v>280.92</v>
      </c>
      <c r="K73" t="n">
        <v>60.56</v>
      </c>
      <c r="L73" t="n">
        <v>4.5</v>
      </c>
      <c r="M73" t="n">
        <v>70</v>
      </c>
      <c r="N73" t="n">
        <v>75.87</v>
      </c>
      <c r="O73" t="n">
        <v>34881.09</v>
      </c>
      <c r="P73" t="n">
        <v>444.3</v>
      </c>
      <c r="Q73" t="n">
        <v>1397.41</v>
      </c>
      <c r="R73" t="n">
        <v>139.55</v>
      </c>
      <c r="S73" t="n">
        <v>66.97</v>
      </c>
      <c r="T73" t="n">
        <v>33418.04</v>
      </c>
      <c r="U73" t="n">
        <v>0.48</v>
      </c>
      <c r="V73" t="n">
        <v>0.8</v>
      </c>
      <c r="W73" t="n">
        <v>5.41</v>
      </c>
      <c r="X73" t="n">
        <v>2.05</v>
      </c>
      <c r="Y73" t="n">
        <v>1</v>
      </c>
      <c r="Z73" t="n">
        <v>10</v>
      </c>
    </row>
    <row r="74">
      <c r="A74" t="n">
        <v>15</v>
      </c>
      <c r="B74" t="n">
        <v>140</v>
      </c>
      <c r="C74" t="inlineStr">
        <is>
          <t xml:space="preserve">CONCLUIDO	</t>
        </is>
      </c>
      <c r="D74" t="n">
        <v>3.0724</v>
      </c>
      <c r="E74" t="n">
        <v>32.55</v>
      </c>
      <c r="F74" t="n">
        <v>26.1</v>
      </c>
      <c r="G74" t="n">
        <v>23.03</v>
      </c>
      <c r="H74" t="n">
        <v>0.3</v>
      </c>
      <c r="I74" t="n">
        <v>68</v>
      </c>
      <c r="J74" t="n">
        <v>281.41</v>
      </c>
      <c r="K74" t="n">
        <v>60.56</v>
      </c>
      <c r="L74" t="n">
        <v>4.75</v>
      </c>
      <c r="M74" t="n">
        <v>66</v>
      </c>
      <c r="N74" t="n">
        <v>76.11</v>
      </c>
      <c r="O74" t="n">
        <v>34942.02</v>
      </c>
      <c r="P74" t="n">
        <v>441.44</v>
      </c>
      <c r="Q74" t="n">
        <v>1397.33</v>
      </c>
      <c r="R74" t="n">
        <v>135.29</v>
      </c>
      <c r="S74" t="n">
        <v>66.97</v>
      </c>
      <c r="T74" t="n">
        <v>31308.32</v>
      </c>
      <c r="U74" t="n">
        <v>0.5</v>
      </c>
      <c r="V74" t="n">
        <v>0.8100000000000001</v>
      </c>
      <c r="W74" t="n">
        <v>5.41</v>
      </c>
      <c r="X74" t="n">
        <v>1.93</v>
      </c>
      <c r="Y74" t="n">
        <v>1</v>
      </c>
      <c r="Z74" t="n">
        <v>10</v>
      </c>
    </row>
    <row r="75">
      <c r="A75" t="n">
        <v>16</v>
      </c>
      <c r="B75" t="n">
        <v>140</v>
      </c>
      <c r="C75" t="inlineStr">
        <is>
          <t xml:space="preserve">CONCLUIDO	</t>
        </is>
      </c>
      <c r="D75" t="n">
        <v>3.1024</v>
      </c>
      <c r="E75" t="n">
        <v>32.23</v>
      </c>
      <c r="F75" t="n">
        <v>25.99</v>
      </c>
      <c r="G75" t="n">
        <v>24.37</v>
      </c>
      <c r="H75" t="n">
        <v>0.32</v>
      </c>
      <c r="I75" t="n">
        <v>64</v>
      </c>
      <c r="J75" t="n">
        <v>281.91</v>
      </c>
      <c r="K75" t="n">
        <v>60.56</v>
      </c>
      <c r="L75" t="n">
        <v>5</v>
      </c>
      <c r="M75" t="n">
        <v>62</v>
      </c>
      <c r="N75" t="n">
        <v>76.34999999999999</v>
      </c>
      <c r="O75" t="n">
        <v>35003.04</v>
      </c>
      <c r="P75" t="n">
        <v>438.81</v>
      </c>
      <c r="Q75" t="n">
        <v>1397.35</v>
      </c>
      <c r="R75" t="n">
        <v>131.88</v>
      </c>
      <c r="S75" t="n">
        <v>66.97</v>
      </c>
      <c r="T75" t="n">
        <v>29620.19</v>
      </c>
      <c r="U75" t="n">
        <v>0.51</v>
      </c>
      <c r="V75" t="n">
        <v>0.8100000000000001</v>
      </c>
      <c r="W75" t="n">
        <v>5.4</v>
      </c>
      <c r="X75" t="n">
        <v>1.82</v>
      </c>
      <c r="Y75" t="n">
        <v>1</v>
      </c>
      <c r="Z75" t="n">
        <v>10</v>
      </c>
    </row>
    <row r="76">
      <c r="A76" t="n">
        <v>17</v>
      </c>
      <c r="B76" t="n">
        <v>140</v>
      </c>
      <c r="C76" t="inlineStr">
        <is>
          <t xml:space="preserve">CONCLUIDO	</t>
        </is>
      </c>
      <c r="D76" t="n">
        <v>3.127</v>
      </c>
      <c r="E76" t="n">
        <v>31.98</v>
      </c>
      <c r="F76" t="n">
        <v>25.89</v>
      </c>
      <c r="G76" t="n">
        <v>25.47</v>
      </c>
      <c r="H76" t="n">
        <v>0.33</v>
      </c>
      <c r="I76" t="n">
        <v>61</v>
      </c>
      <c r="J76" t="n">
        <v>282.4</v>
      </c>
      <c r="K76" t="n">
        <v>60.56</v>
      </c>
      <c r="L76" t="n">
        <v>5.25</v>
      </c>
      <c r="M76" t="n">
        <v>59</v>
      </c>
      <c r="N76" t="n">
        <v>76.59999999999999</v>
      </c>
      <c r="O76" t="n">
        <v>35064.15</v>
      </c>
      <c r="P76" t="n">
        <v>436.66</v>
      </c>
      <c r="Q76" t="n">
        <v>1397.34</v>
      </c>
      <c r="R76" t="n">
        <v>128.83</v>
      </c>
      <c r="S76" t="n">
        <v>66.97</v>
      </c>
      <c r="T76" t="n">
        <v>28109.47</v>
      </c>
      <c r="U76" t="n">
        <v>0.52</v>
      </c>
      <c r="V76" t="n">
        <v>0.8100000000000001</v>
      </c>
      <c r="W76" t="n">
        <v>5.4</v>
      </c>
      <c r="X76" t="n">
        <v>1.73</v>
      </c>
      <c r="Y76" t="n">
        <v>1</v>
      </c>
      <c r="Z76" t="n">
        <v>10</v>
      </c>
    </row>
    <row r="77">
      <c r="A77" t="n">
        <v>18</v>
      </c>
      <c r="B77" t="n">
        <v>140</v>
      </c>
      <c r="C77" t="inlineStr">
        <is>
          <t xml:space="preserve">CONCLUIDO	</t>
        </is>
      </c>
      <c r="D77" t="n">
        <v>3.1524</v>
      </c>
      <c r="E77" t="n">
        <v>31.72</v>
      </c>
      <c r="F77" t="n">
        <v>25.79</v>
      </c>
      <c r="G77" t="n">
        <v>26.68</v>
      </c>
      <c r="H77" t="n">
        <v>0.35</v>
      </c>
      <c r="I77" t="n">
        <v>58</v>
      </c>
      <c r="J77" t="n">
        <v>282.9</v>
      </c>
      <c r="K77" t="n">
        <v>60.56</v>
      </c>
      <c r="L77" t="n">
        <v>5.5</v>
      </c>
      <c r="M77" t="n">
        <v>56</v>
      </c>
      <c r="N77" t="n">
        <v>76.84999999999999</v>
      </c>
      <c r="O77" t="n">
        <v>35125.37</v>
      </c>
      <c r="P77" t="n">
        <v>434.02</v>
      </c>
      <c r="Q77" t="n">
        <v>1397.33</v>
      </c>
      <c r="R77" t="n">
        <v>125.51</v>
      </c>
      <c r="S77" t="n">
        <v>66.97</v>
      </c>
      <c r="T77" t="n">
        <v>26466.49</v>
      </c>
      <c r="U77" t="n">
        <v>0.53</v>
      </c>
      <c r="V77" t="n">
        <v>0.82</v>
      </c>
      <c r="W77" t="n">
        <v>5.39</v>
      </c>
      <c r="X77" t="n">
        <v>1.62</v>
      </c>
      <c r="Y77" t="n">
        <v>1</v>
      </c>
      <c r="Z77" t="n">
        <v>10</v>
      </c>
    </row>
    <row r="78">
      <c r="A78" t="n">
        <v>19</v>
      </c>
      <c r="B78" t="n">
        <v>140</v>
      </c>
      <c r="C78" t="inlineStr">
        <is>
          <t xml:space="preserve">CONCLUIDO	</t>
        </is>
      </c>
      <c r="D78" t="n">
        <v>3.175</v>
      </c>
      <c r="E78" t="n">
        <v>31.5</v>
      </c>
      <c r="F78" t="n">
        <v>25.72</v>
      </c>
      <c r="G78" t="n">
        <v>28.06</v>
      </c>
      <c r="H78" t="n">
        <v>0.36</v>
      </c>
      <c r="I78" t="n">
        <v>55</v>
      </c>
      <c r="J78" t="n">
        <v>283.4</v>
      </c>
      <c r="K78" t="n">
        <v>60.56</v>
      </c>
      <c r="L78" t="n">
        <v>5.75</v>
      </c>
      <c r="M78" t="n">
        <v>53</v>
      </c>
      <c r="N78" t="n">
        <v>77.09</v>
      </c>
      <c r="O78" t="n">
        <v>35186.68</v>
      </c>
      <c r="P78" t="n">
        <v>432.2</v>
      </c>
      <c r="Q78" t="n">
        <v>1397.24</v>
      </c>
      <c r="R78" t="n">
        <v>123.17</v>
      </c>
      <c r="S78" t="n">
        <v>66.97</v>
      </c>
      <c r="T78" t="n">
        <v>25312.82</v>
      </c>
      <c r="U78" t="n">
        <v>0.54</v>
      </c>
      <c r="V78" t="n">
        <v>0.82</v>
      </c>
      <c r="W78" t="n">
        <v>5.39</v>
      </c>
      <c r="X78" t="n">
        <v>1.56</v>
      </c>
      <c r="Y78" t="n">
        <v>1</v>
      </c>
      <c r="Z78" t="n">
        <v>10</v>
      </c>
    </row>
    <row r="79">
      <c r="A79" t="n">
        <v>20</v>
      </c>
      <c r="B79" t="n">
        <v>140</v>
      </c>
      <c r="C79" t="inlineStr">
        <is>
          <t xml:space="preserve">CONCLUIDO	</t>
        </is>
      </c>
      <c r="D79" t="n">
        <v>3.1928</v>
      </c>
      <c r="E79" t="n">
        <v>31.32</v>
      </c>
      <c r="F79" t="n">
        <v>25.65</v>
      </c>
      <c r="G79" t="n">
        <v>29.04</v>
      </c>
      <c r="H79" t="n">
        <v>0.38</v>
      </c>
      <c r="I79" t="n">
        <v>53</v>
      </c>
      <c r="J79" t="n">
        <v>283.9</v>
      </c>
      <c r="K79" t="n">
        <v>60.56</v>
      </c>
      <c r="L79" t="n">
        <v>6</v>
      </c>
      <c r="M79" t="n">
        <v>51</v>
      </c>
      <c r="N79" t="n">
        <v>77.34</v>
      </c>
      <c r="O79" t="n">
        <v>35248.1</v>
      </c>
      <c r="P79" t="n">
        <v>430.06</v>
      </c>
      <c r="Q79" t="n">
        <v>1397.23</v>
      </c>
      <c r="R79" t="n">
        <v>121.13</v>
      </c>
      <c r="S79" t="n">
        <v>66.97</v>
      </c>
      <c r="T79" t="n">
        <v>24300.77</v>
      </c>
      <c r="U79" t="n">
        <v>0.55</v>
      </c>
      <c r="V79" t="n">
        <v>0.82</v>
      </c>
      <c r="W79" t="n">
        <v>5.37</v>
      </c>
      <c r="X79" t="n">
        <v>1.48</v>
      </c>
      <c r="Y79" t="n">
        <v>1</v>
      </c>
      <c r="Z79" t="n">
        <v>10</v>
      </c>
    </row>
    <row r="80">
      <c r="A80" t="n">
        <v>21</v>
      </c>
      <c r="B80" t="n">
        <v>140</v>
      </c>
      <c r="C80" t="inlineStr">
        <is>
          <t xml:space="preserve">CONCLUIDO	</t>
        </is>
      </c>
      <c r="D80" t="n">
        <v>3.2079</v>
      </c>
      <c r="E80" t="n">
        <v>31.17</v>
      </c>
      <c r="F80" t="n">
        <v>25.61</v>
      </c>
      <c r="G80" t="n">
        <v>30.13</v>
      </c>
      <c r="H80" t="n">
        <v>0.39</v>
      </c>
      <c r="I80" t="n">
        <v>51</v>
      </c>
      <c r="J80" t="n">
        <v>284.4</v>
      </c>
      <c r="K80" t="n">
        <v>60.56</v>
      </c>
      <c r="L80" t="n">
        <v>6.25</v>
      </c>
      <c r="M80" t="n">
        <v>49</v>
      </c>
      <c r="N80" t="n">
        <v>77.59</v>
      </c>
      <c r="O80" t="n">
        <v>35309.61</v>
      </c>
      <c r="P80" t="n">
        <v>428.36</v>
      </c>
      <c r="Q80" t="n">
        <v>1397.26</v>
      </c>
      <c r="R80" t="n">
        <v>119.54</v>
      </c>
      <c r="S80" t="n">
        <v>66.97</v>
      </c>
      <c r="T80" t="n">
        <v>23516.62</v>
      </c>
      <c r="U80" t="n">
        <v>0.5600000000000001</v>
      </c>
      <c r="V80" t="n">
        <v>0.82</v>
      </c>
      <c r="W80" t="n">
        <v>5.38</v>
      </c>
      <c r="X80" t="n">
        <v>1.44</v>
      </c>
      <c r="Y80" t="n">
        <v>1</v>
      </c>
      <c r="Z80" t="n">
        <v>10</v>
      </c>
    </row>
    <row r="81">
      <c r="A81" t="n">
        <v>22</v>
      </c>
      <c r="B81" t="n">
        <v>140</v>
      </c>
      <c r="C81" t="inlineStr">
        <is>
          <t xml:space="preserve">CONCLUIDO	</t>
        </is>
      </c>
      <c r="D81" t="n">
        <v>3.2353</v>
      </c>
      <c r="E81" t="n">
        <v>30.91</v>
      </c>
      <c r="F81" t="n">
        <v>25.5</v>
      </c>
      <c r="G81" t="n">
        <v>31.88</v>
      </c>
      <c r="H81" t="n">
        <v>0.41</v>
      </c>
      <c r="I81" t="n">
        <v>48</v>
      </c>
      <c r="J81" t="n">
        <v>284.89</v>
      </c>
      <c r="K81" t="n">
        <v>60.56</v>
      </c>
      <c r="L81" t="n">
        <v>6.5</v>
      </c>
      <c r="M81" t="n">
        <v>46</v>
      </c>
      <c r="N81" t="n">
        <v>77.84</v>
      </c>
      <c r="O81" t="n">
        <v>35371.22</v>
      </c>
      <c r="P81" t="n">
        <v>425.85</v>
      </c>
      <c r="Q81" t="n">
        <v>1397.19</v>
      </c>
      <c r="R81" t="n">
        <v>116.06</v>
      </c>
      <c r="S81" t="n">
        <v>66.97</v>
      </c>
      <c r="T81" t="n">
        <v>21791.5</v>
      </c>
      <c r="U81" t="n">
        <v>0.58</v>
      </c>
      <c r="V81" t="n">
        <v>0.83</v>
      </c>
      <c r="W81" t="n">
        <v>5.37</v>
      </c>
      <c r="X81" t="n">
        <v>1.33</v>
      </c>
      <c r="Y81" t="n">
        <v>1</v>
      </c>
      <c r="Z81" t="n">
        <v>10</v>
      </c>
    </row>
    <row r="82">
      <c r="A82" t="n">
        <v>23</v>
      </c>
      <c r="B82" t="n">
        <v>140</v>
      </c>
      <c r="C82" t="inlineStr">
        <is>
          <t xml:space="preserve">CONCLUIDO	</t>
        </is>
      </c>
      <c r="D82" t="n">
        <v>3.2508</v>
      </c>
      <c r="E82" t="n">
        <v>30.76</v>
      </c>
      <c r="F82" t="n">
        <v>25.46</v>
      </c>
      <c r="G82" t="n">
        <v>33.21</v>
      </c>
      <c r="H82" t="n">
        <v>0.42</v>
      </c>
      <c r="I82" t="n">
        <v>46</v>
      </c>
      <c r="J82" t="n">
        <v>285.39</v>
      </c>
      <c r="K82" t="n">
        <v>60.56</v>
      </c>
      <c r="L82" t="n">
        <v>6.75</v>
      </c>
      <c r="M82" t="n">
        <v>44</v>
      </c>
      <c r="N82" t="n">
        <v>78.09</v>
      </c>
      <c r="O82" t="n">
        <v>35432.93</v>
      </c>
      <c r="P82" t="n">
        <v>424.03</v>
      </c>
      <c r="Q82" t="n">
        <v>1397.24</v>
      </c>
      <c r="R82" t="n">
        <v>114.63</v>
      </c>
      <c r="S82" t="n">
        <v>66.97</v>
      </c>
      <c r="T82" t="n">
        <v>21086.75</v>
      </c>
      <c r="U82" t="n">
        <v>0.58</v>
      </c>
      <c r="V82" t="n">
        <v>0.83</v>
      </c>
      <c r="W82" t="n">
        <v>5.37</v>
      </c>
      <c r="X82" t="n">
        <v>1.29</v>
      </c>
      <c r="Y82" t="n">
        <v>1</v>
      </c>
      <c r="Z82" t="n">
        <v>10</v>
      </c>
    </row>
    <row r="83">
      <c r="A83" t="n">
        <v>24</v>
      </c>
      <c r="B83" t="n">
        <v>140</v>
      </c>
      <c r="C83" t="inlineStr">
        <is>
          <t xml:space="preserve">CONCLUIDO	</t>
        </is>
      </c>
      <c r="D83" t="n">
        <v>3.2608</v>
      </c>
      <c r="E83" t="n">
        <v>30.67</v>
      </c>
      <c r="F83" t="n">
        <v>25.42</v>
      </c>
      <c r="G83" t="n">
        <v>33.89</v>
      </c>
      <c r="H83" t="n">
        <v>0.44</v>
      </c>
      <c r="I83" t="n">
        <v>45</v>
      </c>
      <c r="J83" t="n">
        <v>285.9</v>
      </c>
      <c r="K83" t="n">
        <v>60.56</v>
      </c>
      <c r="L83" t="n">
        <v>7</v>
      </c>
      <c r="M83" t="n">
        <v>43</v>
      </c>
      <c r="N83" t="n">
        <v>78.34</v>
      </c>
      <c r="O83" t="n">
        <v>35494.74</v>
      </c>
      <c r="P83" t="n">
        <v>423.2</v>
      </c>
      <c r="Q83" t="n">
        <v>1397.19</v>
      </c>
      <c r="R83" t="n">
        <v>113.35</v>
      </c>
      <c r="S83" t="n">
        <v>66.97</v>
      </c>
      <c r="T83" t="n">
        <v>20452.81</v>
      </c>
      <c r="U83" t="n">
        <v>0.59</v>
      </c>
      <c r="V83" t="n">
        <v>0.83</v>
      </c>
      <c r="W83" t="n">
        <v>5.37</v>
      </c>
      <c r="X83" t="n">
        <v>1.25</v>
      </c>
      <c r="Y83" t="n">
        <v>1</v>
      </c>
      <c r="Z83" t="n">
        <v>10</v>
      </c>
    </row>
    <row r="84">
      <c r="A84" t="n">
        <v>25</v>
      </c>
      <c r="B84" t="n">
        <v>140</v>
      </c>
      <c r="C84" t="inlineStr">
        <is>
          <t xml:space="preserve">CONCLUIDO	</t>
        </is>
      </c>
      <c r="D84" t="n">
        <v>3.2751</v>
      </c>
      <c r="E84" t="n">
        <v>30.53</v>
      </c>
      <c r="F84" t="n">
        <v>25.39</v>
      </c>
      <c r="G84" t="n">
        <v>35.42</v>
      </c>
      <c r="H84" t="n">
        <v>0.45</v>
      </c>
      <c r="I84" t="n">
        <v>43</v>
      </c>
      <c r="J84" t="n">
        <v>286.4</v>
      </c>
      <c r="K84" t="n">
        <v>60.56</v>
      </c>
      <c r="L84" t="n">
        <v>7.25</v>
      </c>
      <c r="M84" t="n">
        <v>41</v>
      </c>
      <c r="N84" t="n">
        <v>78.59</v>
      </c>
      <c r="O84" t="n">
        <v>35556.78</v>
      </c>
      <c r="P84" t="n">
        <v>421.97</v>
      </c>
      <c r="Q84" t="n">
        <v>1397.26</v>
      </c>
      <c r="R84" t="n">
        <v>112.18</v>
      </c>
      <c r="S84" t="n">
        <v>66.97</v>
      </c>
      <c r="T84" t="n">
        <v>19878.88</v>
      </c>
      <c r="U84" t="n">
        <v>0.6</v>
      </c>
      <c r="V84" t="n">
        <v>0.83</v>
      </c>
      <c r="W84" t="n">
        <v>5.37</v>
      </c>
      <c r="X84" t="n">
        <v>1.22</v>
      </c>
      <c r="Y84" t="n">
        <v>1</v>
      </c>
      <c r="Z84" t="n">
        <v>10</v>
      </c>
    </row>
    <row r="85">
      <c r="A85" t="n">
        <v>26</v>
      </c>
      <c r="B85" t="n">
        <v>140</v>
      </c>
      <c r="C85" t="inlineStr">
        <is>
          <t xml:space="preserve">CONCLUIDO	</t>
        </is>
      </c>
      <c r="D85" t="n">
        <v>3.2879</v>
      </c>
      <c r="E85" t="n">
        <v>30.41</v>
      </c>
      <c r="F85" t="n">
        <v>25.32</v>
      </c>
      <c r="G85" t="n">
        <v>36.17</v>
      </c>
      <c r="H85" t="n">
        <v>0.47</v>
      </c>
      <c r="I85" t="n">
        <v>42</v>
      </c>
      <c r="J85" t="n">
        <v>286.9</v>
      </c>
      <c r="K85" t="n">
        <v>60.56</v>
      </c>
      <c r="L85" t="n">
        <v>7.5</v>
      </c>
      <c r="M85" t="n">
        <v>40</v>
      </c>
      <c r="N85" t="n">
        <v>78.84999999999999</v>
      </c>
      <c r="O85" t="n">
        <v>35618.8</v>
      </c>
      <c r="P85" t="n">
        <v>419.72</v>
      </c>
      <c r="Q85" t="n">
        <v>1397.24</v>
      </c>
      <c r="R85" t="n">
        <v>110.1</v>
      </c>
      <c r="S85" t="n">
        <v>66.97</v>
      </c>
      <c r="T85" t="n">
        <v>18842.77</v>
      </c>
      <c r="U85" t="n">
        <v>0.61</v>
      </c>
      <c r="V85" t="n">
        <v>0.83</v>
      </c>
      <c r="W85" t="n">
        <v>5.36</v>
      </c>
      <c r="X85" t="n">
        <v>1.15</v>
      </c>
      <c r="Y85" t="n">
        <v>1</v>
      </c>
      <c r="Z85" t="n">
        <v>10</v>
      </c>
    </row>
    <row r="86">
      <c r="A86" t="n">
        <v>27</v>
      </c>
      <c r="B86" t="n">
        <v>140</v>
      </c>
      <c r="C86" t="inlineStr">
        <is>
          <t xml:space="preserve">CONCLUIDO	</t>
        </is>
      </c>
      <c r="D86" t="n">
        <v>3.3022</v>
      </c>
      <c r="E86" t="n">
        <v>30.28</v>
      </c>
      <c r="F86" t="n">
        <v>25.29</v>
      </c>
      <c r="G86" t="n">
        <v>37.94</v>
      </c>
      <c r="H86" t="n">
        <v>0.48</v>
      </c>
      <c r="I86" t="n">
        <v>40</v>
      </c>
      <c r="J86" t="n">
        <v>287.41</v>
      </c>
      <c r="K86" t="n">
        <v>60.56</v>
      </c>
      <c r="L86" t="n">
        <v>7.75</v>
      </c>
      <c r="M86" t="n">
        <v>38</v>
      </c>
      <c r="N86" t="n">
        <v>79.09999999999999</v>
      </c>
      <c r="O86" t="n">
        <v>35680.92</v>
      </c>
      <c r="P86" t="n">
        <v>418.8</v>
      </c>
      <c r="Q86" t="n">
        <v>1397.26</v>
      </c>
      <c r="R86" t="n">
        <v>109.09</v>
      </c>
      <c r="S86" t="n">
        <v>66.97</v>
      </c>
      <c r="T86" t="n">
        <v>18347.75</v>
      </c>
      <c r="U86" t="n">
        <v>0.61</v>
      </c>
      <c r="V86" t="n">
        <v>0.83</v>
      </c>
      <c r="W86" t="n">
        <v>5.36</v>
      </c>
      <c r="X86" t="n">
        <v>1.13</v>
      </c>
      <c r="Y86" t="n">
        <v>1</v>
      </c>
      <c r="Z86" t="n">
        <v>10</v>
      </c>
    </row>
    <row r="87">
      <c r="A87" t="n">
        <v>28</v>
      </c>
      <c r="B87" t="n">
        <v>140</v>
      </c>
      <c r="C87" t="inlineStr">
        <is>
          <t xml:space="preserve">CONCLUIDO	</t>
        </is>
      </c>
      <c r="D87" t="n">
        <v>3.3097</v>
      </c>
      <c r="E87" t="n">
        <v>30.21</v>
      </c>
      <c r="F87" t="n">
        <v>25.28</v>
      </c>
      <c r="G87" t="n">
        <v>38.89</v>
      </c>
      <c r="H87" t="n">
        <v>0.49</v>
      </c>
      <c r="I87" t="n">
        <v>39</v>
      </c>
      <c r="J87" t="n">
        <v>287.91</v>
      </c>
      <c r="K87" t="n">
        <v>60.56</v>
      </c>
      <c r="L87" t="n">
        <v>8</v>
      </c>
      <c r="M87" t="n">
        <v>37</v>
      </c>
      <c r="N87" t="n">
        <v>79.36</v>
      </c>
      <c r="O87" t="n">
        <v>35743.15</v>
      </c>
      <c r="P87" t="n">
        <v>417.58</v>
      </c>
      <c r="Q87" t="n">
        <v>1397.25</v>
      </c>
      <c r="R87" t="n">
        <v>108.68</v>
      </c>
      <c r="S87" t="n">
        <v>66.97</v>
      </c>
      <c r="T87" t="n">
        <v>18145.01</v>
      </c>
      <c r="U87" t="n">
        <v>0.62</v>
      </c>
      <c r="V87" t="n">
        <v>0.83</v>
      </c>
      <c r="W87" t="n">
        <v>5.36</v>
      </c>
      <c r="X87" t="n">
        <v>1.11</v>
      </c>
      <c r="Y87" t="n">
        <v>1</v>
      </c>
      <c r="Z87" t="n">
        <v>10</v>
      </c>
    </row>
    <row r="88">
      <c r="A88" t="n">
        <v>29</v>
      </c>
      <c r="B88" t="n">
        <v>140</v>
      </c>
      <c r="C88" t="inlineStr">
        <is>
          <t xml:space="preserve">CONCLUIDO	</t>
        </is>
      </c>
      <c r="D88" t="n">
        <v>3.3206</v>
      </c>
      <c r="E88" t="n">
        <v>30.11</v>
      </c>
      <c r="F88" t="n">
        <v>25.23</v>
      </c>
      <c r="G88" t="n">
        <v>39.84</v>
      </c>
      <c r="H88" t="n">
        <v>0.51</v>
      </c>
      <c r="I88" t="n">
        <v>38</v>
      </c>
      <c r="J88" t="n">
        <v>288.42</v>
      </c>
      <c r="K88" t="n">
        <v>60.56</v>
      </c>
      <c r="L88" t="n">
        <v>8.25</v>
      </c>
      <c r="M88" t="n">
        <v>36</v>
      </c>
      <c r="N88" t="n">
        <v>79.61</v>
      </c>
      <c r="O88" t="n">
        <v>35805.48</v>
      </c>
      <c r="P88" t="n">
        <v>415.61</v>
      </c>
      <c r="Q88" t="n">
        <v>1397.21</v>
      </c>
      <c r="R88" t="n">
        <v>107.13</v>
      </c>
      <c r="S88" t="n">
        <v>66.97</v>
      </c>
      <c r="T88" t="n">
        <v>17374.29</v>
      </c>
      <c r="U88" t="n">
        <v>0.63</v>
      </c>
      <c r="V88" t="n">
        <v>0.83</v>
      </c>
      <c r="W88" t="n">
        <v>5.36</v>
      </c>
      <c r="X88" t="n">
        <v>1.06</v>
      </c>
      <c r="Y88" t="n">
        <v>1</v>
      </c>
      <c r="Z88" t="n">
        <v>10</v>
      </c>
    </row>
    <row r="89">
      <c r="A89" t="n">
        <v>30</v>
      </c>
      <c r="B89" t="n">
        <v>140</v>
      </c>
      <c r="C89" t="inlineStr">
        <is>
          <t xml:space="preserve">CONCLUIDO	</t>
        </is>
      </c>
      <c r="D89" t="n">
        <v>3.3387</v>
      </c>
      <c r="E89" t="n">
        <v>29.95</v>
      </c>
      <c r="F89" t="n">
        <v>25.17</v>
      </c>
      <c r="G89" t="n">
        <v>41.95</v>
      </c>
      <c r="H89" t="n">
        <v>0.52</v>
      </c>
      <c r="I89" t="n">
        <v>36</v>
      </c>
      <c r="J89" t="n">
        <v>288.92</v>
      </c>
      <c r="K89" t="n">
        <v>60.56</v>
      </c>
      <c r="L89" t="n">
        <v>8.5</v>
      </c>
      <c r="M89" t="n">
        <v>34</v>
      </c>
      <c r="N89" t="n">
        <v>79.87</v>
      </c>
      <c r="O89" t="n">
        <v>35867.91</v>
      </c>
      <c r="P89" t="n">
        <v>414.17</v>
      </c>
      <c r="Q89" t="n">
        <v>1397.34</v>
      </c>
      <c r="R89" t="n">
        <v>105.29</v>
      </c>
      <c r="S89" t="n">
        <v>66.97</v>
      </c>
      <c r="T89" t="n">
        <v>16466.95</v>
      </c>
      <c r="U89" t="n">
        <v>0.64</v>
      </c>
      <c r="V89" t="n">
        <v>0.84</v>
      </c>
      <c r="W89" t="n">
        <v>5.35</v>
      </c>
      <c r="X89" t="n">
        <v>1</v>
      </c>
      <c r="Y89" t="n">
        <v>1</v>
      </c>
      <c r="Z89" t="n">
        <v>10</v>
      </c>
    </row>
    <row r="90">
      <c r="A90" t="n">
        <v>31</v>
      </c>
      <c r="B90" t="n">
        <v>140</v>
      </c>
      <c r="C90" t="inlineStr">
        <is>
          <t xml:space="preserve">CONCLUIDO	</t>
        </is>
      </c>
      <c r="D90" t="n">
        <v>3.3478</v>
      </c>
      <c r="E90" t="n">
        <v>29.87</v>
      </c>
      <c r="F90" t="n">
        <v>25.14</v>
      </c>
      <c r="G90" t="n">
        <v>43.1</v>
      </c>
      <c r="H90" t="n">
        <v>0.54</v>
      </c>
      <c r="I90" t="n">
        <v>35</v>
      </c>
      <c r="J90" t="n">
        <v>289.43</v>
      </c>
      <c r="K90" t="n">
        <v>60.56</v>
      </c>
      <c r="L90" t="n">
        <v>8.75</v>
      </c>
      <c r="M90" t="n">
        <v>33</v>
      </c>
      <c r="N90" t="n">
        <v>80.12</v>
      </c>
      <c r="O90" t="n">
        <v>35930.44</v>
      </c>
      <c r="P90" t="n">
        <v>412.59</v>
      </c>
      <c r="Q90" t="n">
        <v>1397.32</v>
      </c>
      <c r="R90" t="n">
        <v>104.42</v>
      </c>
      <c r="S90" t="n">
        <v>66.97</v>
      </c>
      <c r="T90" t="n">
        <v>16037.05</v>
      </c>
      <c r="U90" t="n">
        <v>0.64</v>
      </c>
      <c r="V90" t="n">
        <v>0.84</v>
      </c>
      <c r="W90" t="n">
        <v>5.35</v>
      </c>
      <c r="X90" t="n">
        <v>0.97</v>
      </c>
      <c r="Y90" t="n">
        <v>1</v>
      </c>
      <c r="Z90" t="n">
        <v>10</v>
      </c>
    </row>
    <row r="91">
      <c r="A91" t="n">
        <v>32</v>
      </c>
      <c r="B91" t="n">
        <v>140</v>
      </c>
      <c r="C91" t="inlineStr">
        <is>
          <t xml:space="preserve">CONCLUIDO	</t>
        </is>
      </c>
      <c r="D91" t="n">
        <v>3.3586</v>
      </c>
      <c r="E91" t="n">
        <v>29.77</v>
      </c>
      <c r="F91" t="n">
        <v>25.1</v>
      </c>
      <c r="G91" t="n">
        <v>44.29</v>
      </c>
      <c r="H91" t="n">
        <v>0.55</v>
      </c>
      <c r="I91" t="n">
        <v>34</v>
      </c>
      <c r="J91" t="n">
        <v>289.94</v>
      </c>
      <c r="K91" t="n">
        <v>60.56</v>
      </c>
      <c r="L91" t="n">
        <v>9</v>
      </c>
      <c r="M91" t="n">
        <v>32</v>
      </c>
      <c r="N91" t="n">
        <v>80.38</v>
      </c>
      <c r="O91" t="n">
        <v>35993.08</v>
      </c>
      <c r="P91" t="n">
        <v>411.37</v>
      </c>
      <c r="Q91" t="n">
        <v>1397.3</v>
      </c>
      <c r="R91" t="n">
        <v>102.88</v>
      </c>
      <c r="S91" t="n">
        <v>66.97</v>
      </c>
      <c r="T91" t="n">
        <v>15270.26</v>
      </c>
      <c r="U91" t="n">
        <v>0.65</v>
      </c>
      <c r="V91" t="n">
        <v>0.84</v>
      </c>
      <c r="W91" t="n">
        <v>5.35</v>
      </c>
      <c r="X91" t="n">
        <v>0.93</v>
      </c>
      <c r="Y91" t="n">
        <v>1</v>
      </c>
      <c r="Z91" t="n">
        <v>10</v>
      </c>
    </row>
    <row r="92">
      <c r="A92" t="n">
        <v>33</v>
      </c>
      <c r="B92" t="n">
        <v>140</v>
      </c>
      <c r="C92" t="inlineStr">
        <is>
          <t xml:space="preserve">CONCLUIDO	</t>
        </is>
      </c>
      <c r="D92" t="n">
        <v>3.3679</v>
      </c>
      <c r="E92" t="n">
        <v>29.69</v>
      </c>
      <c r="F92" t="n">
        <v>25.07</v>
      </c>
      <c r="G92" t="n">
        <v>45.58</v>
      </c>
      <c r="H92" t="n">
        <v>0.57</v>
      </c>
      <c r="I92" t="n">
        <v>33</v>
      </c>
      <c r="J92" t="n">
        <v>290.45</v>
      </c>
      <c r="K92" t="n">
        <v>60.56</v>
      </c>
      <c r="L92" t="n">
        <v>9.25</v>
      </c>
      <c r="M92" t="n">
        <v>31</v>
      </c>
      <c r="N92" t="n">
        <v>80.64</v>
      </c>
      <c r="O92" t="n">
        <v>36055.83</v>
      </c>
      <c r="P92" t="n">
        <v>410.64</v>
      </c>
      <c r="Q92" t="n">
        <v>1397.18</v>
      </c>
      <c r="R92" t="n">
        <v>101.93</v>
      </c>
      <c r="S92" t="n">
        <v>66.97</v>
      </c>
      <c r="T92" t="n">
        <v>14803.41</v>
      </c>
      <c r="U92" t="n">
        <v>0.66</v>
      </c>
      <c r="V92" t="n">
        <v>0.84</v>
      </c>
      <c r="W92" t="n">
        <v>5.35</v>
      </c>
      <c r="X92" t="n">
        <v>0.9</v>
      </c>
      <c r="Y92" t="n">
        <v>1</v>
      </c>
      <c r="Z92" t="n">
        <v>10</v>
      </c>
    </row>
    <row r="93">
      <c r="A93" t="n">
        <v>34</v>
      </c>
      <c r="B93" t="n">
        <v>140</v>
      </c>
      <c r="C93" t="inlineStr">
        <is>
          <t xml:space="preserve">CONCLUIDO	</t>
        </is>
      </c>
      <c r="D93" t="n">
        <v>3.375</v>
      </c>
      <c r="E93" t="n">
        <v>29.63</v>
      </c>
      <c r="F93" t="n">
        <v>25.06</v>
      </c>
      <c r="G93" t="n">
        <v>46.98</v>
      </c>
      <c r="H93" t="n">
        <v>0.58</v>
      </c>
      <c r="I93" t="n">
        <v>32</v>
      </c>
      <c r="J93" t="n">
        <v>290.96</v>
      </c>
      <c r="K93" t="n">
        <v>60.56</v>
      </c>
      <c r="L93" t="n">
        <v>9.5</v>
      </c>
      <c r="M93" t="n">
        <v>30</v>
      </c>
      <c r="N93" t="n">
        <v>80.90000000000001</v>
      </c>
      <c r="O93" t="n">
        <v>36118.68</v>
      </c>
      <c r="P93" t="n">
        <v>409.67</v>
      </c>
      <c r="Q93" t="n">
        <v>1397.18</v>
      </c>
      <c r="R93" t="n">
        <v>101.58</v>
      </c>
      <c r="S93" t="n">
        <v>66.97</v>
      </c>
      <c r="T93" t="n">
        <v>14631.69</v>
      </c>
      <c r="U93" t="n">
        <v>0.66</v>
      </c>
      <c r="V93" t="n">
        <v>0.84</v>
      </c>
      <c r="W93" t="n">
        <v>5.35</v>
      </c>
      <c r="X93" t="n">
        <v>0.89</v>
      </c>
      <c r="Y93" t="n">
        <v>1</v>
      </c>
      <c r="Z93" t="n">
        <v>10</v>
      </c>
    </row>
    <row r="94">
      <c r="A94" t="n">
        <v>35</v>
      </c>
      <c r="B94" t="n">
        <v>140</v>
      </c>
      <c r="C94" t="inlineStr">
        <is>
          <t xml:space="preserve">CONCLUIDO	</t>
        </is>
      </c>
      <c r="D94" t="n">
        <v>3.3837</v>
      </c>
      <c r="E94" t="n">
        <v>29.55</v>
      </c>
      <c r="F94" t="n">
        <v>25.03</v>
      </c>
      <c r="G94" t="n">
        <v>48.45</v>
      </c>
      <c r="H94" t="n">
        <v>0.6</v>
      </c>
      <c r="I94" t="n">
        <v>31</v>
      </c>
      <c r="J94" t="n">
        <v>291.47</v>
      </c>
      <c r="K94" t="n">
        <v>60.56</v>
      </c>
      <c r="L94" t="n">
        <v>9.75</v>
      </c>
      <c r="M94" t="n">
        <v>29</v>
      </c>
      <c r="N94" t="n">
        <v>81.16</v>
      </c>
      <c r="O94" t="n">
        <v>36181.64</v>
      </c>
      <c r="P94" t="n">
        <v>408.11</v>
      </c>
      <c r="Q94" t="n">
        <v>1397.22</v>
      </c>
      <c r="R94" t="n">
        <v>100.9</v>
      </c>
      <c r="S94" t="n">
        <v>66.97</v>
      </c>
      <c r="T94" t="n">
        <v>14294.73</v>
      </c>
      <c r="U94" t="n">
        <v>0.66</v>
      </c>
      <c r="V94" t="n">
        <v>0.84</v>
      </c>
      <c r="W94" t="n">
        <v>5.34</v>
      </c>
      <c r="X94" t="n">
        <v>0.87</v>
      </c>
      <c r="Y94" t="n">
        <v>1</v>
      </c>
      <c r="Z94" t="n">
        <v>10</v>
      </c>
    </row>
    <row r="95">
      <c r="A95" t="n">
        <v>36</v>
      </c>
      <c r="B95" t="n">
        <v>140</v>
      </c>
      <c r="C95" t="inlineStr">
        <is>
          <t xml:space="preserve">CONCLUIDO	</t>
        </is>
      </c>
      <c r="D95" t="n">
        <v>3.3835</v>
      </c>
      <c r="E95" t="n">
        <v>29.56</v>
      </c>
      <c r="F95" t="n">
        <v>25.04</v>
      </c>
      <c r="G95" t="n">
        <v>48.46</v>
      </c>
      <c r="H95" t="n">
        <v>0.61</v>
      </c>
      <c r="I95" t="n">
        <v>31</v>
      </c>
      <c r="J95" t="n">
        <v>291.98</v>
      </c>
      <c r="K95" t="n">
        <v>60.56</v>
      </c>
      <c r="L95" t="n">
        <v>10</v>
      </c>
      <c r="M95" t="n">
        <v>29</v>
      </c>
      <c r="N95" t="n">
        <v>81.42</v>
      </c>
      <c r="O95" t="n">
        <v>36244.71</v>
      </c>
      <c r="P95" t="n">
        <v>407.45</v>
      </c>
      <c r="Q95" t="n">
        <v>1397.2</v>
      </c>
      <c r="R95" t="n">
        <v>100.81</v>
      </c>
      <c r="S95" t="n">
        <v>66.97</v>
      </c>
      <c r="T95" t="n">
        <v>14252.34</v>
      </c>
      <c r="U95" t="n">
        <v>0.66</v>
      </c>
      <c r="V95" t="n">
        <v>0.84</v>
      </c>
      <c r="W95" t="n">
        <v>5.35</v>
      </c>
      <c r="X95" t="n">
        <v>0.87</v>
      </c>
      <c r="Y95" t="n">
        <v>1</v>
      </c>
      <c r="Z95" t="n">
        <v>10</v>
      </c>
    </row>
    <row r="96">
      <c r="A96" t="n">
        <v>37</v>
      </c>
      <c r="B96" t="n">
        <v>140</v>
      </c>
      <c r="C96" t="inlineStr">
        <is>
          <t xml:space="preserve">CONCLUIDO	</t>
        </is>
      </c>
      <c r="D96" t="n">
        <v>3.3932</v>
      </c>
      <c r="E96" t="n">
        <v>29.47</v>
      </c>
      <c r="F96" t="n">
        <v>25</v>
      </c>
      <c r="G96" t="n">
        <v>50.01</v>
      </c>
      <c r="H96" t="n">
        <v>0.62</v>
      </c>
      <c r="I96" t="n">
        <v>30</v>
      </c>
      <c r="J96" t="n">
        <v>292.49</v>
      </c>
      <c r="K96" t="n">
        <v>60.56</v>
      </c>
      <c r="L96" t="n">
        <v>10.25</v>
      </c>
      <c r="M96" t="n">
        <v>28</v>
      </c>
      <c r="N96" t="n">
        <v>81.68000000000001</v>
      </c>
      <c r="O96" t="n">
        <v>36307.88</v>
      </c>
      <c r="P96" t="n">
        <v>406.19</v>
      </c>
      <c r="Q96" t="n">
        <v>1397.2</v>
      </c>
      <c r="R96" t="n">
        <v>99.81</v>
      </c>
      <c r="S96" t="n">
        <v>66.97</v>
      </c>
      <c r="T96" t="n">
        <v>13754.94</v>
      </c>
      <c r="U96" t="n">
        <v>0.67</v>
      </c>
      <c r="V96" t="n">
        <v>0.84</v>
      </c>
      <c r="W96" t="n">
        <v>5.34</v>
      </c>
      <c r="X96" t="n">
        <v>0.84</v>
      </c>
      <c r="Y96" t="n">
        <v>1</v>
      </c>
      <c r="Z96" t="n">
        <v>10</v>
      </c>
    </row>
    <row r="97">
      <c r="A97" t="n">
        <v>38</v>
      </c>
      <c r="B97" t="n">
        <v>140</v>
      </c>
      <c r="C97" t="inlineStr">
        <is>
          <t xml:space="preserve">CONCLUIDO	</t>
        </is>
      </c>
      <c r="D97" t="n">
        <v>3.403</v>
      </c>
      <c r="E97" t="n">
        <v>29.39</v>
      </c>
      <c r="F97" t="n">
        <v>24.97</v>
      </c>
      <c r="G97" t="n">
        <v>51.66</v>
      </c>
      <c r="H97" t="n">
        <v>0.64</v>
      </c>
      <c r="I97" t="n">
        <v>29</v>
      </c>
      <c r="J97" t="n">
        <v>293</v>
      </c>
      <c r="K97" t="n">
        <v>60.56</v>
      </c>
      <c r="L97" t="n">
        <v>10.5</v>
      </c>
      <c r="M97" t="n">
        <v>27</v>
      </c>
      <c r="N97" t="n">
        <v>81.95</v>
      </c>
      <c r="O97" t="n">
        <v>36371.17</v>
      </c>
      <c r="P97" t="n">
        <v>405.13</v>
      </c>
      <c r="Q97" t="n">
        <v>1397.28</v>
      </c>
      <c r="R97" t="n">
        <v>98.70999999999999</v>
      </c>
      <c r="S97" t="n">
        <v>66.97</v>
      </c>
      <c r="T97" t="n">
        <v>13212.24</v>
      </c>
      <c r="U97" t="n">
        <v>0.68</v>
      </c>
      <c r="V97" t="n">
        <v>0.84</v>
      </c>
      <c r="W97" t="n">
        <v>5.34</v>
      </c>
      <c r="X97" t="n">
        <v>0.8</v>
      </c>
      <c r="Y97" t="n">
        <v>1</v>
      </c>
      <c r="Z97" t="n">
        <v>10</v>
      </c>
    </row>
    <row r="98">
      <c r="A98" t="n">
        <v>39</v>
      </c>
      <c r="B98" t="n">
        <v>140</v>
      </c>
      <c r="C98" t="inlineStr">
        <is>
          <t xml:space="preserve">CONCLUIDO	</t>
        </is>
      </c>
      <c r="D98" t="n">
        <v>3.4126</v>
      </c>
      <c r="E98" t="n">
        <v>29.3</v>
      </c>
      <c r="F98" t="n">
        <v>24.94</v>
      </c>
      <c r="G98" t="n">
        <v>53.44</v>
      </c>
      <c r="H98" t="n">
        <v>0.65</v>
      </c>
      <c r="I98" t="n">
        <v>28</v>
      </c>
      <c r="J98" t="n">
        <v>293.52</v>
      </c>
      <c r="K98" t="n">
        <v>60.56</v>
      </c>
      <c r="L98" t="n">
        <v>10.75</v>
      </c>
      <c r="M98" t="n">
        <v>26</v>
      </c>
      <c r="N98" t="n">
        <v>82.20999999999999</v>
      </c>
      <c r="O98" t="n">
        <v>36434.56</v>
      </c>
      <c r="P98" t="n">
        <v>403.48</v>
      </c>
      <c r="Q98" t="n">
        <v>1397.18</v>
      </c>
      <c r="R98" t="n">
        <v>97.8</v>
      </c>
      <c r="S98" t="n">
        <v>66.97</v>
      </c>
      <c r="T98" t="n">
        <v>12763.42</v>
      </c>
      <c r="U98" t="n">
        <v>0.68</v>
      </c>
      <c r="V98" t="n">
        <v>0.84</v>
      </c>
      <c r="W98" t="n">
        <v>5.34</v>
      </c>
      <c r="X98" t="n">
        <v>0.77</v>
      </c>
      <c r="Y98" t="n">
        <v>1</v>
      </c>
      <c r="Z98" t="n">
        <v>10</v>
      </c>
    </row>
    <row r="99">
      <c r="A99" t="n">
        <v>40</v>
      </c>
      <c r="B99" t="n">
        <v>140</v>
      </c>
      <c r="C99" t="inlineStr">
        <is>
          <t xml:space="preserve">CONCLUIDO	</t>
        </is>
      </c>
      <c r="D99" t="n">
        <v>3.4134</v>
      </c>
      <c r="E99" t="n">
        <v>29.3</v>
      </c>
      <c r="F99" t="n">
        <v>24.93</v>
      </c>
      <c r="G99" t="n">
        <v>53.43</v>
      </c>
      <c r="H99" t="n">
        <v>0.67</v>
      </c>
      <c r="I99" t="n">
        <v>28</v>
      </c>
      <c r="J99" t="n">
        <v>294.03</v>
      </c>
      <c r="K99" t="n">
        <v>60.56</v>
      </c>
      <c r="L99" t="n">
        <v>11</v>
      </c>
      <c r="M99" t="n">
        <v>26</v>
      </c>
      <c r="N99" t="n">
        <v>82.48</v>
      </c>
      <c r="O99" t="n">
        <v>36498.06</v>
      </c>
      <c r="P99" t="n">
        <v>402.78</v>
      </c>
      <c r="Q99" t="n">
        <v>1397.24</v>
      </c>
      <c r="R99" t="n">
        <v>97.23999999999999</v>
      </c>
      <c r="S99" t="n">
        <v>66.97</v>
      </c>
      <c r="T99" t="n">
        <v>12483.88</v>
      </c>
      <c r="U99" t="n">
        <v>0.6899999999999999</v>
      </c>
      <c r="V99" t="n">
        <v>0.84</v>
      </c>
      <c r="W99" t="n">
        <v>5.35</v>
      </c>
      <c r="X99" t="n">
        <v>0.77</v>
      </c>
      <c r="Y99" t="n">
        <v>1</v>
      </c>
      <c r="Z99" t="n">
        <v>10</v>
      </c>
    </row>
    <row r="100">
      <c r="A100" t="n">
        <v>41</v>
      </c>
      <c r="B100" t="n">
        <v>140</v>
      </c>
      <c r="C100" t="inlineStr">
        <is>
          <t xml:space="preserve">CONCLUIDO	</t>
        </is>
      </c>
      <c r="D100" t="n">
        <v>3.4237</v>
      </c>
      <c r="E100" t="n">
        <v>29.21</v>
      </c>
      <c r="F100" t="n">
        <v>24.9</v>
      </c>
      <c r="G100" t="n">
        <v>55.33</v>
      </c>
      <c r="H100" t="n">
        <v>0.68</v>
      </c>
      <c r="I100" t="n">
        <v>27</v>
      </c>
      <c r="J100" t="n">
        <v>294.55</v>
      </c>
      <c r="K100" t="n">
        <v>60.56</v>
      </c>
      <c r="L100" t="n">
        <v>11.25</v>
      </c>
      <c r="M100" t="n">
        <v>25</v>
      </c>
      <c r="N100" t="n">
        <v>82.73999999999999</v>
      </c>
      <c r="O100" t="n">
        <v>36561.67</v>
      </c>
      <c r="P100" t="n">
        <v>401.38</v>
      </c>
      <c r="Q100" t="n">
        <v>1397.34</v>
      </c>
      <c r="R100" t="n">
        <v>96.23</v>
      </c>
      <c r="S100" t="n">
        <v>66.97</v>
      </c>
      <c r="T100" t="n">
        <v>11983.54</v>
      </c>
      <c r="U100" t="n">
        <v>0.7</v>
      </c>
      <c r="V100" t="n">
        <v>0.85</v>
      </c>
      <c r="W100" t="n">
        <v>5.34</v>
      </c>
      <c r="X100" t="n">
        <v>0.73</v>
      </c>
      <c r="Y100" t="n">
        <v>1</v>
      </c>
      <c r="Z100" t="n">
        <v>10</v>
      </c>
    </row>
    <row r="101">
      <c r="A101" t="n">
        <v>42</v>
      </c>
      <c r="B101" t="n">
        <v>140</v>
      </c>
      <c r="C101" t="inlineStr">
        <is>
          <t xml:space="preserve">CONCLUIDO	</t>
        </is>
      </c>
      <c r="D101" t="n">
        <v>3.4306</v>
      </c>
      <c r="E101" t="n">
        <v>29.15</v>
      </c>
      <c r="F101" t="n">
        <v>24.89</v>
      </c>
      <c r="G101" t="n">
        <v>57.44</v>
      </c>
      <c r="H101" t="n">
        <v>0.6899999999999999</v>
      </c>
      <c r="I101" t="n">
        <v>26</v>
      </c>
      <c r="J101" t="n">
        <v>295.06</v>
      </c>
      <c r="K101" t="n">
        <v>60.56</v>
      </c>
      <c r="L101" t="n">
        <v>11.5</v>
      </c>
      <c r="M101" t="n">
        <v>24</v>
      </c>
      <c r="N101" t="n">
        <v>83.01000000000001</v>
      </c>
      <c r="O101" t="n">
        <v>36625.39</v>
      </c>
      <c r="P101" t="n">
        <v>399.62</v>
      </c>
      <c r="Q101" t="n">
        <v>1397.24</v>
      </c>
      <c r="R101" t="n">
        <v>96.06999999999999</v>
      </c>
      <c r="S101" t="n">
        <v>66.97</v>
      </c>
      <c r="T101" t="n">
        <v>11907.85</v>
      </c>
      <c r="U101" t="n">
        <v>0.7</v>
      </c>
      <c r="V101" t="n">
        <v>0.85</v>
      </c>
      <c r="W101" t="n">
        <v>5.34</v>
      </c>
      <c r="X101" t="n">
        <v>0.72</v>
      </c>
      <c r="Y101" t="n">
        <v>1</v>
      </c>
      <c r="Z101" t="n">
        <v>10</v>
      </c>
    </row>
    <row r="102">
      <c r="A102" t="n">
        <v>43</v>
      </c>
      <c r="B102" t="n">
        <v>140</v>
      </c>
      <c r="C102" t="inlineStr">
        <is>
          <t xml:space="preserve">CONCLUIDO	</t>
        </is>
      </c>
      <c r="D102" t="n">
        <v>3.4332</v>
      </c>
      <c r="E102" t="n">
        <v>29.13</v>
      </c>
      <c r="F102" t="n">
        <v>24.87</v>
      </c>
      <c r="G102" t="n">
        <v>57.39</v>
      </c>
      <c r="H102" t="n">
        <v>0.71</v>
      </c>
      <c r="I102" t="n">
        <v>26</v>
      </c>
      <c r="J102" t="n">
        <v>295.58</v>
      </c>
      <c r="K102" t="n">
        <v>60.56</v>
      </c>
      <c r="L102" t="n">
        <v>11.75</v>
      </c>
      <c r="M102" t="n">
        <v>24</v>
      </c>
      <c r="N102" t="n">
        <v>83.28</v>
      </c>
      <c r="O102" t="n">
        <v>36689.22</v>
      </c>
      <c r="P102" t="n">
        <v>399.05</v>
      </c>
      <c r="Q102" t="n">
        <v>1397.18</v>
      </c>
      <c r="R102" t="n">
        <v>95.51000000000001</v>
      </c>
      <c r="S102" t="n">
        <v>66.97</v>
      </c>
      <c r="T102" t="n">
        <v>11627.58</v>
      </c>
      <c r="U102" t="n">
        <v>0.7</v>
      </c>
      <c r="V102" t="n">
        <v>0.85</v>
      </c>
      <c r="W102" t="n">
        <v>5.33</v>
      </c>
      <c r="X102" t="n">
        <v>0.7</v>
      </c>
      <c r="Y102" t="n">
        <v>1</v>
      </c>
      <c r="Z102" t="n">
        <v>10</v>
      </c>
    </row>
    <row r="103">
      <c r="A103" t="n">
        <v>44</v>
      </c>
      <c r="B103" t="n">
        <v>140</v>
      </c>
      <c r="C103" t="inlineStr">
        <is>
          <t xml:space="preserve">CONCLUIDO	</t>
        </is>
      </c>
      <c r="D103" t="n">
        <v>3.4406</v>
      </c>
      <c r="E103" t="n">
        <v>29.06</v>
      </c>
      <c r="F103" t="n">
        <v>24.86</v>
      </c>
      <c r="G103" t="n">
        <v>59.66</v>
      </c>
      <c r="H103" t="n">
        <v>0.72</v>
      </c>
      <c r="I103" t="n">
        <v>25</v>
      </c>
      <c r="J103" t="n">
        <v>296.1</v>
      </c>
      <c r="K103" t="n">
        <v>60.56</v>
      </c>
      <c r="L103" t="n">
        <v>12</v>
      </c>
      <c r="M103" t="n">
        <v>23</v>
      </c>
      <c r="N103" t="n">
        <v>83.54000000000001</v>
      </c>
      <c r="O103" t="n">
        <v>36753.16</v>
      </c>
      <c r="P103" t="n">
        <v>398.82</v>
      </c>
      <c r="Q103" t="n">
        <v>1397.21</v>
      </c>
      <c r="R103" t="n">
        <v>95.18000000000001</v>
      </c>
      <c r="S103" t="n">
        <v>66.97</v>
      </c>
      <c r="T103" t="n">
        <v>11464.63</v>
      </c>
      <c r="U103" t="n">
        <v>0.7</v>
      </c>
      <c r="V103" t="n">
        <v>0.85</v>
      </c>
      <c r="W103" t="n">
        <v>5.33</v>
      </c>
      <c r="X103" t="n">
        <v>0.6899999999999999</v>
      </c>
      <c r="Y103" t="n">
        <v>1</v>
      </c>
      <c r="Z103" t="n">
        <v>10</v>
      </c>
    </row>
    <row r="104">
      <c r="A104" t="n">
        <v>45</v>
      </c>
      <c r="B104" t="n">
        <v>140</v>
      </c>
      <c r="C104" t="inlineStr">
        <is>
          <t xml:space="preserve">CONCLUIDO	</t>
        </is>
      </c>
      <c r="D104" t="n">
        <v>3.4399</v>
      </c>
      <c r="E104" t="n">
        <v>29.07</v>
      </c>
      <c r="F104" t="n">
        <v>24.86</v>
      </c>
      <c r="G104" t="n">
        <v>59.67</v>
      </c>
      <c r="H104" t="n">
        <v>0.74</v>
      </c>
      <c r="I104" t="n">
        <v>25</v>
      </c>
      <c r="J104" t="n">
        <v>296.62</v>
      </c>
      <c r="K104" t="n">
        <v>60.56</v>
      </c>
      <c r="L104" t="n">
        <v>12.25</v>
      </c>
      <c r="M104" t="n">
        <v>23</v>
      </c>
      <c r="N104" t="n">
        <v>83.81</v>
      </c>
      <c r="O104" t="n">
        <v>36817.22</v>
      </c>
      <c r="P104" t="n">
        <v>397.74</v>
      </c>
      <c r="Q104" t="n">
        <v>1397.24</v>
      </c>
      <c r="R104" t="n">
        <v>95.29000000000001</v>
      </c>
      <c r="S104" t="n">
        <v>66.97</v>
      </c>
      <c r="T104" t="n">
        <v>11519.3</v>
      </c>
      <c r="U104" t="n">
        <v>0.7</v>
      </c>
      <c r="V104" t="n">
        <v>0.85</v>
      </c>
      <c r="W104" t="n">
        <v>5.34</v>
      </c>
      <c r="X104" t="n">
        <v>0.7</v>
      </c>
      <c r="Y104" t="n">
        <v>1</v>
      </c>
      <c r="Z104" t="n">
        <v>10</v>
      </c>
    </row>
    <row r="105">
      <c r="A105" t="n">
        <v>46</v>
      </c>
      <c r="B105" t="n">
        <v>140</v>
      </c>
      <c r="C105" t="inlineStr">
        <is>
          <t xml:space="preserve">CONCLUIDO	</t>
        </is>
      </c>
      <c r="D105" t="n">
        <v>3.4502</v>
      </c>
      <c r="E105" t="n">
        <v>28.98</v>
      </c>
      <c r="F105" t="n">
        <v>24.83</v>
      </c>
      <c r="G105" t="n">
        <v>62.07</v>
      </c>
      <c r="H105" t="n">
        <v>0.75</v>
      </c>
      <c r="I105" t="n">
        <v>24</v>
      </c>
      <c r="J105" t="n">
        <v>297.14</v>
      </c>
      <c r="K105" t="n">
        <v>60.56</v>
      </c>
      <c r="L105" t="n">
        <v>12.5</v>
      </c>
      <c r="M105" t="n">
        <v>22</v>
      </c>
      <c r="N105" t="n">
        <v>84.08</v>
      </c>
      <c r="O105" t="n">
        <v>36881.39</v>
      </c>
      <c r="P105" t="n">
        <v>396.56</v>
      </c>
      <c r="Q105" t="n">
        <v>1397.19</v>
      </c>
      <c r="R105" t="n">
        <v>94.27</v>
      </c>
      <c r="S105" t="n">
        <v>66.97</v>
      </c>
      <c r="T105" t="n">
        <v>11015.81</v>
      </c>
      <c r="U105" t="n">
        <v>0.71</v>
      </c>
      <c r="V105" t="n">
        <v>0.85</v>
      </c>
      <c r="W105" t="n">
        <v>5.33</v>
      </c>
      <c r="X105" t="n">
        <v>0.66</v>
      </c>
      <c r="Y105" t="n">
        <v>1</v>
      </c>
      <c r="Z105" t="n">
        <v>10</v>
      </c>
    </row>
    <row r="106">
      <c r="A106" t="n">
        <v>47</v>
      </c>
      <c r="B106" t="n">
        <v>140</v>
      </c>
      <c r="C106" t="inlineStr">
        <is>
          <t xml:space="preserve">CONCLUIDO	</t>
        </is>
      </c>
      <c r="D106" t="n">
        <v>3.45</v>
      </c>
      <c r="E106" t="n">
        <v>28.99</v>
      </c>
      <c r="F106" t="n">
        <v>24.83</v>
      </c>
      <c r="G106" t="n">
        <v>62.08</v>
      </c>
      <c r="H106" t="n">
        <v>0.76</v>
      </c>
      <c r="I106" t="n">
        <v>24</v>
      </c>
      <c r="J106" t="n">
        <v>297.66</v>
      </c>
      <c r="K106" t="n">
        <v>60.56</v>
      </c>
      <c r="L106" t="n">
        <v>12.75</v>
      </c>
      <c r="M106" t="n">
        <v>22</v>
      </c>
      <c r="N106" t="n">
        <v>84.36</v>
      </c>
      <c r="O106" t="n">
        <v>36945.67</v>
      </c>
      <c r="P106" t="n">
        <v>395.81</v>
      </c>
      <c r="Q106" t="n">
        <v>1397.24</v>
      </c>
      <c r="R106" t="n">
        <v>94.12</v>
      </c>
      <c r="S106" t="n">
        <v>66.97</v>
      </c>
      <c r="T106" t="n">
        <v>10939.7</v>
      </c>
      <c r="U106" t="n">
        <v>0.71</v>
      </c>
      <c r="V106" t="n">
        <v>0.85</v>
      </c>
      <c r="W106" t="n">
        <v>5.34</v>
      </c>
      <c r="X106" t="n">
        <v>0.66</v>
      </c>
      <c r="Y106" t="n">
        <v>1</v>
      </c>
      <c r="Z106" t="n">
        <v>10</v>
      </c>
    </row>
    <row r="107">
      <c r="A107" t="n">
        <v>48</v>
      </c>
      <c r="B107" t="n">
        <v>140</v>
      </c>
      <c r="C107" t="inlineStr">
        <is>
          <t xml:space="preserve">CONCLUIDO	</t>
        </is>
      </c>
      <c r="D107" t="n">
        <v>3.4605</v>
      </c>
      <c r="E107" t="n">
        <v>28.9</v>
      </c>
      <c r="F107" t="n">
        <v>24.8</v>
      </c>
      <c r="G107" t="n">
        <v>64.68000000000001</v>
      </c>
      <c r="H107" t="n">
        <v>0.78</v>
      </c>
      <c r="I107" t="n">
        <v>23</v>
      </c>
      <c r="J107" t="n">
        <v>298.18</v>
      </c>
      <c r="K107" t="n">
        <v>60.56</v>
      </c>
      <c r="L107" t="n">
        <v>13</v>
      </c>
      <c r="M107" t="n">
        <v>21</v>
      </c>
      <c r="N107" t="n">
        <v>84.63</v>
      </c>
      <c r="O107" t="n">
        <v>37010.06</v>
      </c>
      <c r="P107" t="n">
        <v>394.34</v>
      </c>
      <c r="Q107" t="n">
        <v>1397.25</v>
      </c>
      <c r="R107" t="n">
        <v>93.11</v>
      </c>
      <c r="S107" t="n">
        <v>66.97</v>
      </c>
      <c r="T107" t="n">
        <v>10441.79</v>
      </c>
      <c r="U107" t="n">
        <v>0.72</v>
      </c>
      <c r="V107" t="n">
        <v>0.85</v>
      </c>
      <c r="W107" t="n">
        <v>5.33</v>
      </c>
      <c r="X107" t="n">
        <v>0.63</v>
      </c>
      <c r="Y107" t="n">
        <v>1</v>
      </c>
      <c r="Z107" t="n">
        <v>10</v>
      </c>
    </row>
    <row r="108">
      <c r="A108" t="n">
        <v>49</v>
      </c>
      <c r="B108" t="n">
        <v>140</v>
      </c>
      <c r="C108" t="inlineStr">
        <is>
          <t xml:space="preserve">CONCLUIDO	</t>
        </is>
      </c>
      <c r="D108" t="n">
        <v>3.4588</v>
      </c>
      <c r="E108" t="n">
        <v>28.91</v>
      </c>
      <c r="F108" t="n">
        <v>24.81</v>
      </c>
      <c r="G108" t="n">
        <v>64.72</v>
      </c>
      <c r="H108" t="n">
        <v>0.79</v>
      </c>
      <c r="I108" t="n">
        <v>23</v>
      </c>
      <c r="J108" t="n">
        <v>298.71</v>
      </c>
      <c r="K108" t="n">
        <v>60.56</v>
      </c>
      <c r="L108" t="n">
        <v>13.25</v>
      </c>
      <c r="M108" t="n">
        <v>21</v>
      </c>
      <c r="N108" t="n">
        <v>84.90000000000001</v>
      </c>
      <c r="O108" t="n">
        <v>37074.57</v>
      </c>
      <c r="P108" t="n">
        <v>393.57</v>
      </c>
      <c r="Q108" t="n">
        <v>1397.27</v>
      </c>
      <c r="R108" t="n">
        <v>93.43000000000001</v>
      </c>
      <c r="S108" t="n">
        <v>66.97</v>
      </c>
      <c r="T108" t="n">
        <v>10599.25</v>
      </c>
      <c r="U108" t="n">
        <v>0.72</v>
      </c>
      <c r="V108" t="n">
        <v>0.85</v>
      </c>
      <c r="W108" t="n">
        <v>5.33</v>
      </c>
      <c r="X108" t="n">
        <v>0.64</v>
      </c>
      <c r="Y108" t="n">
        <v>1</v>
      </c>
      <c r="Z108" t="n">
        <v>10</v>
      </c>
    </row>
    <row r="109">
      <c r="A109" t="n">
        <v>50</v>
      </c>
      <c r="B109" t="n">
        <v>140</v>
      </c>
      <c r="C109" t="inlineStr">
        <is>
          <t xml:space="preserve">CONCLUIDO	</t>
        </is>
      </c>
      <c r="D109" t="n">
        <v>3.4704</v>
      </c>
      <c r="E109" t="n">
        <v>28.82</v>
      </c>
      <c r="F109" t="n">
        <v>24.77</v>
      </c>
      <c r="G109" t="n">
        <v>67.54000000000001</v>
      </c>
      <c r="H109" t="n">
        <v>0.8</v>
      </c>
      <c r="I109" t="n">
        <v>22</v>
      </c>
      <c r="J109" t="n">
        <v>299.23</v>
      </c>
      <c r="K109" t="n">
        <v>60.56</v>
      </c>
      <c r="L109" t="n">
        <v>13.5</v>
      </c>
      <c r="M109" t="n">
        <v>20</v>
      </c>
      <c r="N109" t="n">
        <v>85.18000000000001</v>
      </c>
      <c r="O109" t="n">
        <v>37139.2</v>
      </c>
      <c r="P109" t="n">
        <v>392.52</v>
      </c>
      <c r="Q109" t="n">
        <v>1397.25</v>
      </c>
      <c r="R109" t="n">
        <v>92.14</v>
      </c>
      <c r="S109" t="n">
        <v>66.97</v>
      </c>
      <c r="T109" t="n">
        <v>9963.48</v>
      </c>
      <c r="U109" t="n">
        <v>0.73</v>
      </c>
      <c r="V109" t="n">
        <v>0.85</v>
      </c>
      <c r="W109" t="n">
        <v>5.33</v>
      </c>
      <c r="X109" t="n">
        <v>0.6</v>
      </c>
      <c r="Y109" t="n">
        <v>1</v>
      </c>
      <c r="Z109" t="n">
        <v>10</v>
      </c>
    </row>
    <row r="110">
      <c r="A110" t="n">
        <v>51</v>
      </c>
      <c r="B110" t="n">
        <v>140</v>
      </c>
      <c r="C110" t="inlineStr">
        <is>
          <t xml:space="preserve">CONCLUIDO	</t>
        </is>
      </c>
      <c r="D110" t="n">
        <v>3.4698</v>
      </c>
      <c r="E110" t="n">
        <v>28.82</v>
      </c>
      <c r="F110" t="n">
        <v>24.77</v>
      </c>
      <c r="G110" t="n">
        <v>67.55</v>
      </c>
      <c r="H110" t="n">
        <v>0.82</v>
      </c>
      <c r="I110" t="n">
        <v>22</v>
      </c>
      <c r="J110" t="n">
        <v>299.76</v>
      </c>
      <c r="K110" t="n">
        <v>60.56</v>
      </c>
      <c r="L110" t="n">
        <v>13.75</v>
      </c>
      <c r="M110" t="n">
        <v>20</v>
      </c>
      <c r="N110" t="n">
        <v>85.45</v>
      </c>
      <c r="O110" t="n">
        <v>37204.07</v>
      </c>
      <c r="P110" t="n">
        <v>391.73</v>
      </c>
      <c r="Q110" t="n">
        <v>1397.26</v>
      </c>
      <c r="R110" t="n">
        <v>92.12</v>
      </c>
      <c r="S110" t="n">
        <v>66.97</v>
      </c>
      <c r="T110" t="n">
        <v>9951.43</v>
      </c>
      <c r="U110" t="n">
        <v>0.73</v>
      </c>
      <c r="V110" t="n">
        <v>0.85</v>
      </c>
      <c r="W110" t="n">
        <v>5.33</v>
      </c>
      <c r="X110" t="n">
        <v>0.6</v>
      </c>
      <c r="Y110" t="n">
        <v>1</v>
      </c>
      <c r="Z110" t="n">
        <v>10</v>
      </c>
    </row>
    <row r="111">
      <c r="A111" t="n">
        <v>52</v>
      </c>
      <c r="B111" t="n">
        <v>140</v>
      </c>
      <c r="C111" t="inlineStr">
        <is>
          <t xml:space="preserve">CONCLUIDO	</t>
        </is>
      </c>
      <c r="D111" t="n">
        <v>3.4821</v>
      </c>
      <c r="E111" t="n">
        <v>28.72</v>
      </c>
      <c r="F111" t="n">
        <v>24.72</v>
      </c>
      <c r="G111" t="n">
        <v>70.63</v>
      </c>
      <c r="H111" t="n">
        <v>0.83</v>
      </c>
      <c r="I111" t="n">
        <v>21</v>
      </c>
      <c r="J111" t="n">
        <v>300.28</v>
      </c>
      <c r="K111" t="n">
        <v>60.56</v>
      </c>
      <c r="L111" t="n">
        <v>14</v>
      </c>
      <c r="M111" t="n">
        <v>19</v>
      </c>
      <c r="N111" t="n">
        <v>85.73</v>
      </c>
      <c r="O111" t="n">
        <v>37268.93</v>
      </c>
      <c r="P111" t="n">
        <v>389.12</v>
      </c>
      <c r="Q111" t="n">
        <v>1397.26</v>
      </c>
      <c r="R111" t="n">
        <v>90.67</v>
      </c>
      <c r="S111" t="n">
        <v>66.97</v>
      </c>
      <c r="T111" t="n">
        <v>9233</v>
      </c>
      <c r="U111" t="n">
        <v>0.74</v>
      </c>
      <c r="V111" t="n">
        <v>0.85</v>
      </c>
      <c r="W111" t="n">
        <v>5.32</v>
      </c>
      <c r="X111" t="n">
        <v>0.5600000000000001</v>
      </c>
      <c r="Y111" t="n">
        <v>1</v>
      </c>
      <c r="Z111" t="n">
        <v>10</v>
      </c>
    </row>
    <row r="112">
      <c r="A112" t="n">
        <v>53</v>
      </c>
      <c r="B112" t="n">
        <v>140</v>
      </c>
      <c r="C112" t="inlineStr">
        <is>
          <t xml:space="preserve">CONCLUIDO	</t>
        </is>
      </c>
      <c r="D112" t="n">
        <v>3.4779</v>
      </c>
      <c r="E112" t="n">
        <v>28.75</v>
      </c>
      <c r="F112" t="n">
        <v>24.76</v>
      </c>
      <c r="G112" t="n">
        <v>70.73</v>
      </c>
      <c r="H112" t="n">
        <v>0.84</v>
      </c>
      <c r="I112" t="n">
        <v>21</v>
      </c>
      <c r="J112" t="n">
        <v>300.81</v>
      </c>
      <c r="K112" t="n">
        <v>60.56</v>
      </c>
      <c r="L112" t="n">
        <v>14.25</v>
      </c>
      <c r="M112" t="n">
        <v>19</v>
      </c>
      <c r="N112" t="n">
        <v>86</v>
      </c>
      <c r="O112" t="n">
        <v>37333.9</v>
      </c>
      <c r="P112" t="n">
        <v>389.77</v>
      </c>
      <c r="Q112" t="n">
        <v>1397.2</v>
      </c>
      <c r="R112" t="n">
        <v>91.44</v>
      </c>
      <c r="S112" t="n">
        <v>66.97</v>
      </c>
      <c r="T112" t="n">
        <v>9616.67</v>
      </c>
      <c r="U112" t="n">
        <v>0.73</v>
      </c>
      <c r="V112" t="n">
        <v>0.85</v>
      </c>
      <c r="W112" t="n">
        <v>5.34</v>
      </c>
      <c r="X112" t="n">
        <v>0.59</v>
      </c>
      <c r="Y112" t="n">
        <v>1</v>
      </c>
      <c r="Z112" t="n">
        <v>10</v>
      </c>
    </row>
    <row r="113">
      <c r="A113" t="n">
        <v>54</v>
      </c>
      <c r="B113" t="n">
        <v>140</v>
      </c>
      <c r="C113" t="inlineStr">
        <is>
          <t xml:space="preserve">CONCLUIDO	</t>
        </is>
      </c>
      <c r="D113" t="n">
        <v>3.4812</v>
      </c>
      <c r="E113" t="n">
        <v>28.73</v>
      </c>
      <c r="F113" t="n">
        <v>24.73</v>
      </c>
      <c r="G113" t="n">
        <v>70.65000000000001</v>
      </c>
      <c r="H113" t="n">
        <v>0.86</v>
      </c>
      <c r="I113" t="n">
        <v>21</v>
      </c>
      <c r="J113" t="n">
        <v>301.34</v>
      </c>
      <c r="K113" t="n">
        <v>60.56</v>
      </c>
      <c r="L113" t="n">
        <v>14.5</v>
      </c>
      <c r="M113" t="n">
        <v>19</v>
      </c>
      <c r="N113" t="n">
        <v>86.28</v>
      </c>
      <c r="O113" t="n">
        <v>37399</v>
      </c>
      <c r="P113" t="n">
        <v>388.38</v>
      </c>
      <c r="Q113" t="n">
        <v>1397.19</v>
      </c>
      <c r="R113" t="n">
        <v>90.81</v>
      </c>
      <c r="S113" t="n">
        <v>66.97</v>
      </c>
      <c r="T113" t="n">
        <v>9301.540000000001</v>
      </c>
      <c r="U113" t="n">
        <v>0.74</v>
      </c>
      <c r="V113" t="n">
        <v>0.85</v>
      </c>
      <c r="W113" t="n">
        <v>5.33</v>
      </c>
      <c r="X113" t="n">
        <v>0.5600000000000001</v>
      </c>
      <c r="Y113" t="n">
        <v>1</v>
      </c>
      <c r="Z113" t="n">
        <v>10</v>
      </c>
    </row>
    <row r="114">
      <c r="A114" t="n">
        <v>55</v>
      </c>
      <c r="B114" t="n">
        <v>140</v>
      </c>
      <c r="C114" t="inlineStr">
        <is>
          <t xml:space="preserve">CONCLUIDO	</t>
        </is>
      </c>
      <c r="D114" t="n">
        <v>3.4901</v>
      </c>
      <c r="E114" t="n">
        <v>28.65</v>
      </c>
      <c r="F114" t="n">
        <v>24.71</v>
      </c>
      <c r="G114" t="n">
        <v>74.12</v>
      </c>
      <c r="H114" t="n">
        <v>0.87</v>
      </c>
      <c r="I114" t="n">
        <v>20</v>
      </c>
      <c r="J114" t="n">
        <v>301.86</v>
      </c>
      <c r="K114" t="n">
        <v>60.56</v>
      </c>
      <c r="L114" t="n">
        <v>14.75</v>
      </c>
      <c r="M114" t="n">
        <v>18</v>
      </c>
      <c r="N114" t="n">
        <v>86.56</v>
      </c>
      <c r="O114" t="n">
        <v>37464.21</v>
      </c>
      <c r="P114" t="n">
        <v>387.4</v>
      </c>
      <c r="Q114" t="n">
        <v>1397.19</v>
      </c>
      <c r="R114" t="n">
        <v>89.98</v>
      </c>
      <c r="S114" t="n">
        <v>66.97</v>
      </c>
      <c r="T114" t="n">
        <v>8894.139999999999</v>
      </c>
      <c r="U114" t="n">
        <v>0.74</v>
      </c>
      <c r="V114" t="n">
        <v>0.85</v>
      </c>
      <c r="W114" t="n">
        <v>5.33</v>
      </c>
      <c r="X114" t="n">
        <v>0.54</v>
      </c>
      <c r="Y114" t="n">
        <v>1</v>
      </c>
      <c r="Z114" t="n">
        <v>10</v>
      </c>
    </row>
    <row r="115">
      <c r="A115" t="n">
        <v>56</v>
      </c>
      <c r="B115" t="n">
        <v>140</v>
      </c>
      <c r="C115" t="inlineStr">
        <is>
          <t xml:space="preserve">CONCLUIDO	</t>
        </is>
      </c>
      <c r="D115" t="n">
        <v>3.4901</v>
      </c>
      <c r="E115" t="n">
        <v>28.65</v>
      </c>
      <c r="F115" t="n">
        <v>24.71</v>
      </c>
      <c r="G115" t="n">
        <v>74.12</v>
      </c>
      <c r="H115" t="n">
        <v>0.88</v>
      </c>
      <c r="I115" t="n">
        <v>20</v>
      </c>
      <c r="J115" t="n">
        <v>302.39</v>
      </c>
      <c r="K115" t="n">
        <v>60.56</v>
      </c>
      <c r="L115" t="n">
        <v>15</v>
      </c>
      <c r="M115" t="n">
        <v>18</v>
      </c>
      <c r="N115" t="n">
        <v>86.84</v>
      </c>
      <c r="O115" t="n">
        <v>37529.55</v>
      </c>
      <c r="P115" t="n">
        <v>387</v>
      </c>
      <c r="Q115" t="n">
        <v>1397.29</v>
      </c>
      <c r="R115" t="n">
        <v>90.12</v>
      </c>
      <c r="S115" t="n">
        <v>66.97</v>
      </c>
      <c r="T115" t="n">
        <v>8960.389999999999</v>
      </c>
      <c r="U115" t="n">
        <v>0.74</v>
      </c>
      <c r="V115" t="n">
        <v>0.85</v>
      </c>
      <c r="W115" t="n">
        <v>5.33</v>
      </c>
      <c r="X115" t="n">
        <v>0.54</v>
      </c>
      <c r="Y115" t="n">
        <v>1</v>
      </c>
      <c r="Z115" t="n">
        <v>10</v>
      </c>
    </row>
    <row r="116">
      <c r="A116" t="n">
        <v>57</v>
      </c>
      <c r="B116" t="n">
        <v>140</v>
      </c>
      <c r="C116" t="inlineStr">
        <is>
          <t xml:space="preserve">CONCLUIDO	</t>
        </is>
      </c>
      <c r="D116" t="n">
        <v>3.4999</v>
      </c>
      <c r="E116" t="n">
        <v>28.57</v>
      </c>
      <c r="F116" t="n">
        <v>24.68</v>
      </c>
      <c r="G116" t="n">
        <v>77.93000000000001</v>
      </c>
      <c r="H116" t="n">
        <v>0.9</v>
      </c>
      <c r="I116" t="n">
        <v>19</v>
      </c>
      <c r="J116" t="n">
        <v>302.92</v>
      </c>
      <c r="K116" t="n">
        <v>60.56</v>
      </c>
      <c r="L116" t="n">
        <v>15.25</v>
      </c>
      <c r="M116" t="n">
        <v>17</v>
      </c>
      <c r="N116" t="n">
        <v>87.12</v>
      </c>
      <c r="O116" t="n">
        <v>37595</v>
      </c>
      <c r="P116" t="n">
        <v>383.6</v>
      </c>
      <c r="Q116" t="n">
        <v>1397.19</v>
      </c>
      <c r="R116" t="n">
        <v>89.22</v>
      </c>
      <c r="S116" t="n">
        <v>66.97</v>
      </c>
      <c r="T116" t="n">
        <v>8517.110000000001</v>
      </c>
      <c r="U116" t="n">
        <v>0.75</v>
      </c>
      <c r="V116" t="n">
        <v>0.85</v>
      </c>
      <c r="W116" t="n">
        <v>5.33</v>
      </c>
      <c r="X116" t="n">
        <v>0.51</v>
      </c>
      <c r="Y116" t="n">
        <v>1</v>
      </c>
      <c r="Z116" t="n">
        <v>10</v>
      </c>
    </row>
    <row r="117">
      <c r="A117" t="n">
        <v>58</v>
      </c>
      <c r="B117" t="n">
        <v>140</v>
      </c>
      <c r="C117" t="inlineStr">
        <is>
          <t xml:space="preserve">CONCLUIDO	</t>
        </is>
      </c>
      <c r="D117" t="n">
        <v>3.4985</v>
      </c>
      <c r="E117" t="n">
        <v>28.58</v>
      </c>
      <c r="F117" t="n">
        <v>24.69</v>
      </c>
      <c r="G117" t="n">
        <v>77.97</v>
      </c>
      <c r="H117" t="n">
        <v>0.91</v>
      </c>
      <c r="I117" t="n">
        <v>19</v>
      </c>
      <c r="J117" t="n">
        <v>303.46</v>
      </c>
      <c r="K117" t="n">
        <v>60.56</v>
      </c>
      <c r="L117" t="n">
        <v>15.5</v>
      </c>
      <c r="M117" t="n">
        <v>17</v>
      </c>
      <c r="N117" t="n">
        <v>87.40000000000001</v>
      </c>
      <c r="O117" t="n">
        <v>37660.57</v>
      </c>
      <c r="P117" t="n">
        <v>384.88</v>
      </c>
      <c r="Q117" t="n">
        <v>1397.2</v>
      </c>
      <c r="R117" t="n">
        <v>89.48</v>
      </c>
      <c r="S117" t="n">
        <v>66.97</v>
      </c>
      <c r="T117" t="n">
        <v>8647.41</v>
      </c>
      <c r="U117" t="n">
        <v>0.75</v>
      </c>
      <c r="V117" t="n">
        <v>0.85</v>
      </c>
      <c r="W117" t="n">
        <v>5.33</v>
      </c>
      <c r="X117" t="n">
        <v>0.52</v>
      </c>
      <c r="Y117" t="n">
        <v>1</v>
      </c>
      <c r="Z117" t="n">
        <v>10</v>
      </c>
    </row>
    <row r="118">
      <c r="A118" t="n">
        <v>59</v>
      </c>
      <c r="B118" t="n">
        <v>140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24.7</v>
      </c>
      <c r="G118" t="n">
        <v>77.98999999999999</v>
      </c>
      <c r="H118" t="n">
        <v>0.92</v>
      </c>
      <c r="I118" t="n">
        <v>19</v>
      </c>
      <c r="J118" t="n">
        <v>303.99</v>
      </c>
      <c r="K118" t="n">
        <v>60.56</v>
      </c>
      <c r="L118" t="n">
        <v>15.75</v>
      </c>
      <c r="M118" t="n">
        <v>17</v>
      </c>
      <c r="N118" t="n">
        <v>87.68000000000001</v>
      </c>
      <c r="O118" t="n">
        <v>37726.27</v>
      </c>
      <c r="P118" t="n">
        <v>384.24</v>
      </c>
      <c r="Q118" t="n">
        <v>1397.21</v>
      </c>
      <c r="R118" t="n">
        <v>89.76000000000001</v>
      </c>
      <c r="S118" t="n">
        <v>66.97</v>
      </c>
      <c r="T118" t="n">
        <v>8787.950000000001</v>
      </c>
      <c r="U118" t="n">
        <v>0.75</v>
      </c>
      <c r="V118" t="n">
        <v>0.85</v>
      </c>
      <c r="W118" t="n">
        <v>5.33</v>
      </c>
      <c r="X118" t="n">
        <v>0.53</v>
      </c>
      <c r="Y118" t="n">
        <v>1</v>
      </c>
      <c r="Z118" t="n">
        <v>10</v>
      </c>
    </row>
    <row r="119">
      <c r="A119" t="n">
        <v>60</v>
      </c>
      <c r="B119" t="n">
        <v>140</v>
      </c>
      <c r="C119" t="inlineStr">
        <is>
          <t xml:space="preserve">CONCLUIDO	</t>
        </is>
      </c>
      <c r="D119" t="n">
        <v>3.4985</v>
      </c>
      <c r="E119" t="n">
        <v>28.58</v>
      </c>
      <c r="F119" t="n">
        <v>24.69</v>
      </c>
      <c r="G119" t="n">
        <v>77.97</v>
      </c>
      <c r="H119" t="n">
        <v>0.9399999999999999</v>
      </c>
      <c r="I119" t="n">
        <v>19</v>
      </c>
      <c r="J119" t="n">
        <v>304.52</v>
      </c>
      <c r="K119" t="n">
        <v>60.56</v>
      </c>
      <c r="L119" t="n">
        <v>16</v>
      </c>
      <c r="M119" t="n">
        <v>17</v>
      </c>
      <c r="N119" t="n">
        <v>87.97</v>
      </c>
      <c r="O119" t="n">
        <v>37792.08</v>
      </c>
      <c r="P119" t="n">
        <v>381.65</v>
      </c>
      <c r="Q119" t="n">
        <v>1397.26</v>
      </c>
      <c r="R119" t="n">
        <v>89.66</v>
      </c>
      <c r="S119" t="n">
        <v>66.97</v>
      </c>
      <c r="T119" t="n">
        <v>8734.52</v>
      </c>
      <c r="U119" t="n">
        <v>0.75</v>
      </c>
      <c r="V119" t="n">
        <v>0.85</v>
      </c>
      <c r="W119" t="n">
        <v>5.32</v>
      </c>
      <c r="X119" t="n">
        <v>0.52</v>
      </c>
      <c r="Y119" t="n">
        <v>1</v>
      </c>
      <c r="Z119" t="n">
        <v>10</v>
      </c>
    </row>
    <row r="120">
      <c r="A120" t="n">
        <v>61</v>
      </c>
      <c r="B120" t="n">
        <v>140</v>
      </c>
      <c r="C120" t="inlineStr">
        <is>
          <t xml:space="preserve">CONCLUIDO	</t>
        </is>
      </c>
      <c r="D120" t="n">
        <v>3.5094</v>
      </c>
      <c r="E120" t="n">
        <v>28.5</v>
      </c>
      <c r="F120" t="n">
        <v>24.65</v>
      </c>
      <c r="G120" t="n">
        <v>82.18000000000001</v>
      </c>
      <c r="H120" t="n">
        <v>0.95</v>
      </c>
      <c r="I120" t="n">
        <v>18</v>
      </c>
      <c r="J120" t="n">
        <v>305.06</v>
      </c>
      <c r="K120" t="n">
        <v>60.56</v>
      </c>
      <c r="L120" t="n">
        <v>16.25</v>
      </c>
      <c r="M120" t="n">
        <v>16</v>
      </c>
      <c r="N120" t="n">
        <v>88.25</v>
      </c>
      <c r="O120" t="n">
        <v>37858.02</v>
      </c>
      <c r="P120" t="n">
        <v>381.31</v>
      </c>
      <c r="Q120" t="n">
        <v>1397.24</v>
      </c>
      <c r="R120" t="n">
        <v>88.70999999999999</v>
      </c>
      <c r="S120" t="n">
        <v>66.97</v>
      </c>
      <c r="T120" t="n">
        <v>8265.549999999999</v>
      </c>
      <c r="U120" t="n">
        <v>0.75</v>
      </c>
      <c r="V120" t="n">
        <v>0.85</v>
      </c>
      <c r="W120" t="n">
        <v>5.32</v>
      </c>
      <c r="X120" t="n">
        <v>0.49</v>
      </c>
      <c r="Y120" t="n">
        <v>1</v>
      </c>
      <c r="Z120" t="n">
        <v>10</v>
      </c>
    </row>
    <row r="121">
      <c r="A121" t="n">
        <v>62</v>
      </c>
      <c r="B121" t="n">
        <v>140</v>
      </c>
      <c r="C121" t="inlineStr">
        <is>
          <t xml:space="preserve">CONCLUIDO	</t>
        </is>
      </c>
      <c r="D121" t="n">
        <v>3.5068</v>
      </c>
      <c r="E121" t="n">
        <v>28.52</v>
      </c>
      <c r="F121" t="n">
        <v>24.68</v>
      </c>
      <c r="G121" t="n">
        <v>82.25</v>
      </c>
      <c r="H121" t="n">
        <v>0.96</v>
      </c>
      <c r="I121" t="n">
        <v>18</v>
      </c>
      <c r="J121" t="n">
        <v>305.59</v>
      </c>
      <c r="K121" t="n">
        <v>60.56</v>
      </c>
      <c r="L121" t="n">
        <v>16.5</v>
      </c>
      <c r="M121" t="n">
        <v>16</v>
      </c>
      <c r="N121" t="n">
        <v>88.54000000000001</v>
      </c>
      <c r="O121" t="n">
        <v>37924.08</v>
      </c>
      <c r="P121" t="n">
        <v>381.94</v>
      </c>
      <c r="Q121" t="n">
        <v>1397.18</v>
      </c>
      <c r="R121" t="n">
        <v>89.09999999999999</v>
      </c>
      <c r="S121" t="n">
        <v>66.97</v>
      </c>
      <c r="T121" t="n">
        <v>8463.23</v>
      </c>
      <c r="U121" t="n">
        <v>0.75</v>
      </c>
      <c r="V121" t="n">
        <v>0.85</v>
      </c>
      <c r="W121" t="n">
        <v>5.33</v>
      </c>
      <c r="X121" t="n">
        <v>0.51</v>
      </c>
      <c r="Y121" t="n">
        <v>1</v>
      </c>
      <c r="Z121" t="n">
        <v>10</v>
      </c>
    </row>
    <row r="122">
      <c r="A122" t="n">
        <v>63</v>
      </c>
      <c r="B122" t="n">
        <v>140</v>
      </c>
      <c r="C122" t="inlineStr">
        <is>
          <t xml:space="preserve">CONCLUIDO	</t>
        </is>
      </c>
      <c r="D122" t="n">
        <v>3.5096</v>
      </c>
      <c r="E122" t="n">
        <v>28.49</v>
      </c>
      <c r="F122" t="n">
        <v>24.65</v>
      </c>
      <c r="G122" t="n">
        <v>82.17</v>
      </c>
      <c r="H122" t="n">
        <v>0.97</v>
      </c>
      <c r="I122" t="n">
        <v>18</v>
      </c>
      <c r="J122" t="n">
        <v>306.13</v>
      </c>
      <c r="K122" t="n">
        <v>60.56</v>
      </c>
      <c r="L122" t="n">
        <v>16.75</v>
      </c>
      <c r="M122" t="n">
        <v>16</v>
      </c>
      <c r="N122" t="n">
        <v>88.83</v>
      </c>
      <c r="O122" t="n">
        <v>37990.27</v>
      </c>
      <c r="P122" t="n">
        <v>379.3</v>
      </c>
      <c r="Q122" t="n">
        <v>1397.18</v>
      </c>
      <c r="R122" t="n">
        <v>88.3</v>
      </c>
      <c r="S122" t="n">
        <v>66.97</v>
      </c>
      <c r="T122" t="n">
        <v>8064.12</v>
      </c>
      <c r="U122" t="n">
        <v>0.76</v>
      </c>
      <c r="V122" t="n">
        <v>0.85</v>
      </c>
      <c r="W122" t="n">
        <v>5.33</v>
      </c>
      <c r="X122" t="n">
        <v>0.49</v>
      </c>
      <c r="Y122" t="n">
        <v>1</v>
      </c>
      <c r="Z122" t="n">
        <v>10</v>
      </c>
    </row>
    <row r="123">
      <c r="A123" t="n">
        <v>64</v>
      </c>
      <c r="B123" t="n">
        <v>140</v>
      </c>
      <c r="C123" t="inlineStr">
        <is>
          <t xml:space="preserve">CONCLUIDO	</t>
        </is>
      </c>
      <c r="D123" t="n">
        <v>3.5222</v>
      </c>
      <c r="E123" t="n">
        <v>28.39</v>
      </c>
      <c r="F123" t="n">
        <v>24.6</v>
      </c>
      <c r="G123" t="n">
        <v>86.83</v>
      </c>
      <c r="H123" t="n">
        <v>0.99</v>
      </c>
      <c r="I123" t="n">
        <v>17</v>
      </c>
      <c r="J123" t="n">
        <v>306.67</v>
      </c>
      <c r="K123" t="n">
        <v>60.56</v>
      </c>
      <c r="L123" t="n">
        <v>17</v>
      </c>
      <c r="M123" t="n">
        <v>15</v>
      </c>
      <c r="N123" t="n">
        <v>89.11</v>
      </c>
      <c r="O123" t="n">
        <v>38056.58</v>
      </c>
      <c r="P123" t="n">
        <v>377.17</v>
      </c>
      <c r="Q123" t="n">
        <v>1397.19</v>
      </c>
      <c r="R123" t="n">
        <v>86.98</v>
      </c>
      <c r="S123" t="n">
        <v>66.97</v>
      </c>
      <c r="T123" t="n">
        <v>7407.45</v>
      </c>
      <c r="U123" t="n">
        <v>0.77</v>
      </c>
      <c r="V123" t="n">
        <v>0.86</v>
      </c>
      <c r="W123" t="n">
        <v>5.32</v>
      </c>
      <c r="X123" t="n">
        <v>0.44</v>
      </c>
      <c r="Y123" t="n">
        <v>1</v>
      </c>
      <c r="Z123" t="n">
        <v>10</v>
      </c>
    </row>
    <row r="124">
      <c r="A124" t="n">
        <v>65</v>
      </c>
      <c r="B124" t="n">
        <v>140</v>
      </c>
      <c r="C124" t="inlineStr">
        <is>
          <t xml:space="preserve">CONCLUIDO	</t>
        </is>
      </c>
      <c r="D124" t="n">
        <v>3.5207</v>
      </c>
      <c r="E124" t="n">
        <v>28.4</v>
      </c>
      <c r="F124" t="n">
        <v>24.61</v>
      </c>
      <c r="G124" t="n">
        <v>86.87</v>
      </c>
      <c r="H124" t="n">
        <v>1</v>
      </c>
      <c r="I124" t="n">
        <v>17</v>
      </c>
      <c r="J124" t="n">
        <v>307.21</v>
      </c>
      <c r="K124" t="n">
        <v>60.56</v>
      </c>
      <c r="L124" t="n">
        <v>17.25</v>
      </c>
      <c r="M124" t="n">
        <v>15</v>
      </c>
      <c r="N124" t="n">
        <v>89.40000000000001</v>
      </c>
      <c r="O124" t="n">
        <v>38123.01</v>
      </c>
      <c r="P124" t="n">
        <v>377.32</v>
      </c>
      <c r="Q124" t="n">
        <v>1397.17</v>
      </c>
      <c r="R124" t="n">
        <v>87.03</v>
      </c>
      <c r="S124" t="n">
        <v>66.97</v>
      </c>
      <c r="T124" t="n">
        <v>7431.99</v>
      </c>
      <c r="U124" t="n">
        <v>0.77</v>
      </c>
      <c r="V124" t="n">
        <v>0.86</v>
      </c>
      <c r="W124" t="n">
        <v>5.33</v>
      </c>
      <c r="X124" t="n">
        <v>0.45</v>
      </c>
      <c r="Y124" t="n">
        <v>1</v>
      </c>
      <c r="Z124" t="n">
        <v>10</v>
      </c>
    </row>
    <row r="125">
      <c r="A125" t="n">
        <v>66</v>
      </c>
      <c r="B125" t="n">
        <v>140</v>
      </c>
      <c r="C125" t="inlineStr">
        <is>
          <t xml:space="preserve">CONCLUIDO	</t>
        </is>
      </c>
      <c r="D125" t="n">
        <v>3.5196</v>
      </c>
      <c r="E125" t="n">
        <v>28.41</v>
      </c>
      <c r="F125" t="n">
        <v>24.62</v>
      </c>
      <c r="G125" t="n">
        <v>86.90000000000001</v>
      </c>
      <c r="H125" t="n">
        <v>1.01</v>
      </c>
      <c r="I125" t="n">
        <v>17</v>
      </c>
      <c r="J125" t="n">
        <v>307.75</v>
      </c>
      <c r="K125" t="n">
        <v>60.56</v>
      </c>
      <c r="L125" t="n">
        <v>17.5</v>
      </c>
      <c r="M125" t="n">
        <v>15</v>
      </c>
      <c r="N125" t="n">
        <v>89.69</v>
      </c>
      <c r="O125" t="n">
        <v>38189.58</v>
      </c>
      <c r="P125" t="n">
        <v>376.81</v>
      </c>
      <c r="Q125" t="n">
        <v>1397.23</v>
      </c>
      <c r="R125" t="n">
        <v>87.36</v>
      </c>
      <c r="S125" t="n">
        <v>66.97</v>
      </c>
      <c r="T125" t="n">
        <v>7597.49</v>
      </c>
      <c r="U125" t="n">
        <v>0.77</v>
      </c>
      <c r="V125" t="n">
        <v>0.85</v>
      </c>
      <c r="W125" t="n">
        <v>5.32</v>
      </c>
      <c r="X125" t="n">
        <v>0.46</v>
      </c>
      <c r="Y125" t="n">
        <v>1</v>
      </c>
      <c r="Z125" t="n">
        <v>10</v>
      </c>
    </row>
    <row r="126">
      <c r="A126" t="n">
        <v>67</v>
      </c>
      <c r="B126" t="n">
        <v>140</v>
      </c>
      <c r="C126" t="inlineStr">
        <is>
          <t xml:space="preserve">CONCLUIDO	</t>
        </is>
      </c>
      <c r="D126" t="n">
        <v>3.5188</v>
      </c>
      <c r="E126" t="n">
        <v>28.42</v>
      </c>
      <c r="F126" t="n">
        <v>24.63</v>
      </c>
      <c r="G126" t="n">
        <v>86.93000000000001</v>
      </c>
      <c r="H126" t="n">
        <v>1.03</v>
      </c>
      <c r="I126" t="n">
        <v>17</v>
      </c>
      <c r="J126" t="n">
        <v>308.29</v>
      </c>
      <c r="K126" t="n">
        <v>60.56</v>
      </c>
      <c r="L126" t="n">
        <v>17.75</v>
      </c>
      <c r="M126" t="n">
        <v>15</v>
      </c>
      <c r="N126" t="n">
        <v>89.98</v>
      </c>
      <c r="O126" t="n">
        <v>38256.26</v>
      </c>
      <c r="P126" t="n">
        <v>375.2</v>
      </c>
      <c r="Q126" t="n">
        <v>1397.2</v>
      </c>
      <c r="R126" t="n">
        <v>87.59999999999999</v>
      </c>
      <c r="S126" t="n">
        <v>66.97</v>
      </c>
      <c r="T126" t="n">
        <v>7716.21</v>
      </c>
      <c r="U126" t="n">
        <v>0.76</v>
      </c>
      <c r="V126" t="n">
        <v>0.85</v>
      </c>
      <c r="W126" t="n">
        <v>5.32</v>
      </c>
      <c r="X126" t="n">
        <v>0.46</v>
      </c>
      <c r="Y126" t="n">
        <v>1</v>
      </c>
      <c r="Z126" t="n">
        <v>10</v>
      </c>
    </row>
    <row r="127">
      <c r="A127" t="n">
        <v>68</v>
      </c>
      <c r="B127" t="n">
        <v>140</v>
      </c>
      <c r="C127" t="inlineStr">
        <is>
          <t xml:space="preserve">CONCLUIDO	</t>
        </is>
      </c>
      <c r="D127" t="n">
        <v>3.5301</v>
      </c>
      <c r="E127" t="n">
        <v>28.33</v>
      </c>
      <c r="F127" t="n">
        <v>24.59</v>
      </c>
      <c r="G127" t="n">
        <v>92.22</v>
      </c>
      <c r="H127" t="n">
        <v>1.04</v>
      </c>
      <c r="I127" t="n">
        <v>16</v>
      </c>
      <c r="J127" t="n">
        <v>308.83</v>
      </c>
      <c r="K127" t="n">
        <v>60.56</v>
      </c>
      <c r="L127" t="n">
        <v>18</v>
      </c>
      <c r="M127" t="n">
        <v>14</v>
      </c>
      <c r="N127" t="n">
        <v>90.27</v>
      </c>
      <c r="O127" t="n">
        <v>38323.08</v>
      </c>
      <c r="P127" t="n">
        <v>374.46</v>
      </c>
      <c r="Q127" t="n">
        <v>1397.21</v>
      </c>
      <c r="R127" t="n">
        <v>86.56</v>
      </c>
      <c r="S127" t="n">
        <v>66.97</v>
      </c>
      <c r="T127" t="n">
        <v>7201.73</v>
      </c>
      <c r="U127" t="n">
        <v>0.77</v>
      </c>
      <c r="V127" t="n">
        <v>0.86</v>
      </c>
      <c r="W127" t="n">
        <v>5.32</v>
      </c>
      <c r="X127" t="n">
        <v>0.43</v>
      </c>
      <c r="Y127" t="n">
        <v>1</v>
      </c>
      <c r="Z127" t="n">
        <v>10</v>
      </c>
    </row>
    <row r="128">
      <c r="A128" t="n">
        <v>69</v>
      </c>
      <c r="B128" t="n">
        <v>140</v>
      </c>
      <c r="C128" t="inlineStr">
        <is>
          <t xml:space="preserve">CONCLUIDO	</t>
        </is>
      </c>
      <c r="D128" t="n">
        <v>3.5297</v>
      </c>
      <c r="E128" t="n">
        <v>28.33</v>
      </c>
      <c r="F128" t="n">
        <v>24.59</v>
      </c>
      <c r="G128" t="n">
        <v>92.23</v>
      </c>
      <c r="H128" t="n">
        <v>1.05</v>
      </c>
      <c r="I128" t="n">
        <v>16</v>
      </c>
      <c r="J128" t="n">
        <v>309.37</v>
      </c>
      <c r="K128" t="n">
        <v>60.56</v>
      </c>
      <c r="L128" t="n">
        <v>18.25</v>
      </c>
      <c r="M128" t="n">
        <v>14</v>
      </c>
      <c r="N128" t="n">
        <v>90.56999999999999</v>
      </c>
      <c r="O128" t="n">
        <v>38390.02</v>
      </c>
      <c r="P128" t="n">
        <v>374.21</v>
      </c>
      <c r="Q128" t="n">
        <v>1397.2</v>
      </c>
      <c r="R128" t="n">
        <v>86.56</v>
      </c>
      <c r="S128" t="n">
        <v>66.97</v>
      </c>
      <c r="T128" t="n">
        <v>7202.9</v>
      </c>
      <c r="U128" t="n">
        <v>0.77</v>
      </c>
      <c r="V128" t="n">
        <v>0.86</v>
      </c>
      <c r="W128" t="n">
        <v>5.32</v>
      </c>
      <c r="X128" t="n">
        <v>0.43</v>
      </c>
      <c r="Y128" t="n">
        <v>1</v>
      </c>
      <c r="Z128" t="n">
        <v>10</v>
      </c>
    </row>
    <row r="129">
      <c r="A129" t="n">
        <v>70</v>
      </c>
      <c r="B129" t="n">
        <v>140</v>
      </c>
      <c r="C129" t="inlineStr">
        <is>
          <t xml:space="preserve">CONCLUIDO	</t>
        </is>
      </c>
      <c r="D129" t="n">
        <v>3.529</v>
      </c>
      <c r="E129" t="n">
        <v>28.34</v>
      </c>
      <c r="F129" t="n">
        <v>24.6</v>
      </c>
      <c r="G129" t="n">
        <v>92.25</v>
      </c>
      <c r="H129" t="n">
        <v>1.06</v>
      </c>
      <c r="I129" t="n">
        <v>16</v>
      </c>
      <c r="J129" t="n">
        <v>309.91</v>
      </c>
      <c r="K129" t="n">
        <v>60.56</v>
      </c>
      <c r="L129" t="n">
        <v>18.5</v>
      </c>
      <c r="M129" t="n">
        <v>14</v>
      </c>
      <c r="N129" t="n">
        <v>90.86</v>
      </c>
      <c r="O129" t="n">
        <v>38457.09</v>
      </c>
      <c r="P129" t="n">
        <v>373.76</v>
      </c>
      <c r="Q129" t="n">
        <v>1397.19</v>
      </c>
      <c r="R129" t="n">
        <v>86.81999999999999</v>
      </c>
      <c r="S129" t="n">
        <v>66.97</v>
      </c>
      <c r="T129" t="n">
        <v>7333.3</v>
      </c>
      <c r="U129" t="n">
        <v>0.77</v>
      </c>
      <c r="V129" t="n">
        <v>0.86</v>
      </c>
      <c r="W129" t="n">
        <v>5.32</v>
      </c>
      <c r="X129" t="n">
        <v>0.43</v>
      </c>
      <c r="Y129" t="n">
        <v>1</v>
      </c>
      <c r="Z129" t="n">
        <v>10</v>
      </c>
    </row>
    <row r="130">
      <c r="A130" t="n">
        <v>71</v>
      </c>
      <c r="B130" t="n">
        <v>140</v>
      </c>
      <c r="C130" t="inlineStr">
        <is>
          <t xml:space="preserve">CONCLUIDO	</t>
        </is>
      </c>
      <c r="D130" t="n">
        <v>3.5286</v>
      </c>
      <c r="E130" t="n">
        <v>28.34</v>
      </c>
      <c r="F130" t="n">
        <v>24.6</v>
      </c>
      <c r="G130" t="n">
        <v>92.26000000000001</v>
      </c>
      <c r="H130" t="n">
        <v>1.08</v>
      </c>
      <c r="I130" t="n">
        <v>16</v>
      </c>
      <c r="J130" t="n">
        <v>310.46</v>
      </c>
      <c r="K130" t="n">
        <v>60.56</v>
      </c>
      <c r="L130" t="n">
        <v>18.75</v>
      </c>
      <c r="M130" t="n">
        <v>14</v>
      </c>
      <c r="N130" t="n">
        <v>91.16</v>
      </c>
      <c r="O130" t="n">
        <v>38524.29</v>
      </c>
      <c r="P130" t="n">
        <v>372.73</v>
      </c>
      <c r="Q130" t="n">
        <v>1397.18</v>
      </c>
      <c r="R130" t="n">
        <v>86.7</v>
      </c>
      <c r="S130" t="n">
        <v>66.97</v>
      </c>
      <c r="T130" t="n">
        <v>7273.35</v>
      </c>
      <c r="U130" t="n">
        <v>0.77</v>
      </c>
      <c r="V130" t="n">
        <v>0.86</v>
      </c>
      <c r="W130" t="n">
        <v>5.32</v>
      </c>
      <c r="X130" t="n">
        <v>0.44</v>
      </c>
      <c r="Y130" t="n">
        <v>1</v>
      </c>
      <c r="Z130" t="n">
        <v>10</v>
      </c>
    </row>
    <row r="131">
      <c r="A131" t="n">
        <v>72</v>
      </c>
      <c r="B131" t="n">
        <v>140</v>
      </c>
      <c r="C131" t="inlineStr">
        <is>
          <t xml:space="preserve">CONCLUIDO	</t>
        </is>
      </c>
      <c r="D131" t="n">
        <v>3.5407</v>
      </c>
      <c r="E131" t="n">
        <v>28.24</v>
      </c>
      <c r="F131" t="n">
        <v>24.56</v>
      </c>
      <c r="G131" t="n">
        <v>98.23</v>
      </c>
      <c r="H131" t="n">
        <v>1.09</v>
      </c>
      <c r="I131" t="n">
        <v>15</v>
      </c>
      <c r="J131" t="n">
        <v>311.01</v>
      </c>
      <c r="K131" t="n">
        <v>60.56</v>
      </c>
      <c r="L131" t="n">
        <v>19</v>
      </c>
      <c r="M131" t="n">
        <v>13</v>
      </c>
      <c r="N131" t="n">
        <v>91.45</v>
      </c>
      <c r="O131" t="n">
        <v>38591.62</v>
      </c>
      <c r="P131" t="n">
        <v>371.13</v>
      </c>
      <c r="Q131" t="n">
        <v>1397.17</v>
      </c>
      <c r="R131" t="n">
        <v>85.23999999999999</v>
      </c>
      <c r="S131" t="n">
        <v>66.97</v>
      </c>
      <c r="T131" t="n">
        <v>6545.46</v>
      </c>
      <c r="U131" t="n">
        <v>0.79</v>
      </c>
      <c r="V131" t="n">
        <v>0.86</v>
      </c>
      <c r="W131" t="n">
        <v>5.32</v>
      </c>
      <c r="X131" t="n">
        <v>0.39</v>
      </c>
      <c r="Y131" t="n">
        <v>1</v>
      </c>
      <c r="Z131" t="n">
        <v>10</v>
      </c>
    </row>
    <row r="132">
      <c r="A132" t="n">
        <v>73</v>
      </c>
      <c r="B132" t="n">
        <v>140</v>
      </c>
      <c r="C132" t="inlineStr">
        <is>
          <t xml:space="preserve">CONCLUIDO	</t>
        </is>
      </c>
      <c r="D132" t="n">
        <v>3.5408</v>
      </c>
      <c r="E132" t="n">
        <v>28.24</v>
      </c>
      <c r="F132" t="n">
        <v>24.56</v>
      </c>
      <c r="G132" t="n">
        <v>98.23</v>
      </c>
      <c r="H132" t="n">
        <v>1.1</v>
      </c>
      <c r="I132" t="n">
        <v>15</v>
      </c>
      <c r="J132" t="n">
        <v>311.55</v>
      </c>
      <c r="K132" t="n">
        <v>60.56</v>
      </c>
      <c r="L132" t="n">
        <v>19.25</v>
      </c>
      <c r="M132" t="n">
        <v>13</v>
      </c>
      <c r="N132" t="n">
        <v>91.75</v>
      </c>
      <c r="O132" t="n">
        <v>38659.08</v>
      </c>
      <c r="P132" t="n">
        <v>370.63</v>
      </c>
      <c r="Q132" t="n">
        <v>1397.2</v>
      </c>
      <c r="R132" t="n">
        <v>85.25</v>
      </c>
      <c r="S132" t="n">
        <v>66.97</v>
      </c>
      <c r="T132" t="n">
        <v>6554.09</v>
      </c>
      <c r="U132" t="n">
        <v>0.79</v>
      </c>
      <c r="V132" t="n">
        <v>0.86</v>
      </c>
      <c r="W132" t="n">
        <v>5.32</v>
      </c>
      <c r="X132" t="n">
        <v>0.39</v>
      </c>
      <c r="Y132" t="n">
        <v>1</v>
      </c>
      <c r="Z132" t="n">
        <v>10</v>
      </c>
    </row>
    <row r="133">
      <c r="A133" t="n">
        <v>74</v>
      </c>
      <c r="B133" t="n">
        <v>140</v>
      </c>
      <c r="C133" t="inlineStr">
        <is>
          <t xml:space="preserve">CONCLUIDO	</t>
        </is>
      </c>
      <c r="D133" t="n">
        <v>3.54</v>
      </c>
      <c r="E133" t="n">
        <v>28.25</v>
      </c>
      <c r="F133" t="n">
        <v>24.56</v>
      </c>
      <c r="G133" t="n">
        <v>98.26000000000001</v>
      </c>
      <c r="H133" t="n">
        <v>1.11</v>
      </c>
      <c r="I133" t="n">
        <v>15</v>
      </c>
      <c r="J133" t="n">
        <v>312.1</v>
      </c>
      <c r="K133" t="n">
        <v>60.56</v>
      </c>
      <c r="L133" t="n">
        <v>19.5</v>
      </c>
      <c r="M133" t="n">
        <v>13</v>
      </c>
      <c r="N133" t="n">
        <v>92.05</v>
      </c>
      <c r="O133" t="n">
        <v>38726.8</v>
      </c>
      <c r="P133" t="n">
        <v>369.9</v>
      </c>
      <c r="Q133" t="n">
        <v>1397.19</v>
      </c>
      <c r="R133" t="n">
        <v>85.67</v>
      </c>
      <c r="S133" t="n">
        <v>66.97</v>
      </c>
      <c r="T133" t="n">
        <v>6762.66</v>
      </c>
      <c r="U133" t="n">
        <v>0.78</v>
      </c>
      <c r="V133" t="n">
        <v>0.86</v>
      </c>
      <c r="W133" t="n">
        <v>5.31</v>
      </c>
      <c r="X133" t="n">
        <v>0.4</v>
      </c>
      <c r="Y133" t="n">
        <v>1</v>
      </c>
      <c r="Z133" t="n">
        <v>10</v>
      </c>
    </row>
    <row r="134">
      <c r="A134" t="n">
        <v>75</v>
      </c>
      <c r="B134" t="n">
        <v>140</v>
      </c>
      <c r="C134" t="inlineStr">
        <is>
          <t xml:space="preserve">CONCLUIDO	</t>
        </is>
      </c>
      <c r="D134" t="n">
        <v>3.5392</v>
      </c>
      <c r="E134" t="n">
        <v>28.25</v>
      </c>
      <c r="F134" t="n">
        <v>24.57</v>
      </c>
      <c r="G134" t="n">
        <v>98.28</v>
      </c>
      <c r="H134" t="n">
        <v>1.13</v>
      </c>
      <c r="I134" t="n">
        <v>15</v>
      </c>
      <c r="J134" t="n">
        <v>312.65</v>
      </c>
      <c r="K134" t="n">
        <v>60.56</v>
      </c>
      <c r="L134" t="n">
        <v>19.75</v>
      </c>
      <c r="M134" t="n">
        <v>13</v>
      </c>
      <c r="N134" t="n">
        <v>92.34999999999999</v>
      </c>
      <c r="O134" t="n">
        <v>38794.53</v>
      </c>
      <c r="P134" t="n">
        <v>368.97</v>
      </c>
      <c r="Q134" t="n">
        <v>1397.2</v>
      </c>
      <c r="R134" t="n">
        <v>85.75</v>
      </c>
      <c r="S134" t="n">
        <v>66.97</v>
      </c>
      <c r="T134" t="n">
        <v>6800.94</v>
      </c>
      <c r="U134" t="n">
        <v>0.78</v>
      </c>
      <c r="V134" t="n">
        <v>0.86</v>
      </c>
      <c r="W134" t="n">
        <v>5.32</v>
      </c>
      <c r="X134" t="n">
        <v>0.41</v>
      </c>
      <c r="Y134" t="n">
        <v>1</v>
      </c>
      <c r="Z134" t="n">
        <v>10</v>
      </c>
    </row>
    <row r="135">
      <c r="A135" t="n">
        <v>76</v>
      </c>
      <c r="B135" t="n">
        <v>140</v>
      </c>
      <c r="C135" t="inlineStr">
        <is>
          <t xml:space="preserve">CONCLUIDO	</t>
        </is>
      </c>
      <c r="D135" t="n">
        <v>3.5398</v>
      </c>
      <c r="E135" t="n">
        <v>28.25</v>
      </c>
      <c r="F135" t="n">
        <v>24.57</v>
      </c>
      <c r="G135" t="n">
        <v>98.26000000000001</v>
      </c>
      <c r="H135" t="n">
        <v>1.14</v>
      </c>
      <c r="I135" t="n">
        <v>15</v>
      </c>
      <c r="J135" t="n">
        <v>313.2</v>
      </c>
      <c r="K135" t="n">
        <v>60.56</v>
      </c>
      <c r="L135" t="n">
        <v>20</v>
      </c>
      <c r="M135" t="n">
        <v>13</v>
      </c>
      <c r="N135" t="n">
        <v>92.65000000000001</v>
      </c>
      <c r="O135" t="n">
        <v>38862.4</v>
      </c>
      <c r="P135" t="n">
        <v>366.49</v>
      </c>
      <c r="Q135" t="n">
        <v>1397.3</v>
      </c>
      <c r="R135" t="n">
        <v>85.52</v>
      </c>
      <c r="S135" t="n">
        <v>66.97</v>
      </c>
      <c r="T135" t="n">
        <v>6688.72</v>
      </c>
      <c r="U135" t="n">
        <v>0.78</v>
      </c>
      <c r="V135" t="n">
        <v>0.86</v>
      </c>
      <c r="W135" t="n">
        <v>5.32</v>
      </c>
      <c r="X135" t="n">
        <v>0.4</v>
      </c>
      <c r="Y135" t="n">
        <v>1</v>
      </c>
      <c r="Z135" t="n">
        <v>10</v>
      </c>
    </row>
    <row r="136">
      <c r="A136" t="n">
        <v>77</v>
      </c>
      <c r="B136" t="n">
        <v>140</v>
      </c>
      <c r="C136" t="inlineStr">
        <is>
          <t xml:space="preserve">CONCLUIDO	</t>
        </is>
      </c>
      <c r="D136" t="n">
        <v>3.5506</v>
      </c>
      <c r="E136" t="n">
        <v>28.16</v>
      </c>
      <c r="F136" t="n">
        <v>24.53</v>
      </c>
      <c r="G136" t="n">
        <v>105.14</v>
      </c>
      <c r="H136" t="n">
        <v>1.15</v>
      </c>
      <c r="I136" t="n">
        <v>14</v>
      </c>
      <c r="J136" t="n">
        <v>313.75</v>
      </c>
      <c r="K136" t="n">
        <v>60.56</v>
      </c>
      <c r="L136" t="n">
        <v>20.25</v>
      </c>
      <c r="M136" t="n">
        <v>12</v>
      </c>
      <c r="N136" t="n">
        <v>92.95</v>
      </c>
      <c r="O136" t="n">
        <v>38930.39</v>
      </c>
      <c r="P136" t="n">
        <v>365.25</v>
      </c>
      <c r="Q136" t="n">
        <v>1397.34</v>
      </c>
      <c r="R136" t="n">
        <v>84.44</v>
      </c>
      <c r="S136" t="n">
        <v>66.97</v>
      </c>
      <c r="T136" t="n">
        <v>6150.64</v>
      </c>
      <c r="U136" t="n">
        <v>0.79</v>
      </c>
      <c r="V136" t="n">
        <v>0.86</v>
      </c>
      <c r="W136" t="n">
        <v>5.32</v>
      </c>
      <c r="X136" t="n">
        <v>0.37</v>
      </c>
      <c r="Y136" t="n">
        <v>1</v>
      </c>
      <c r="Z136" t="n">
        <v>10</v>
      </c>
    </row>
    <row r="137">
      <c r="A137" t="n">
        <v>78</v>
      </c>
      <c r="B137" t="n">
        <v>140</v>
      </c>
      <c r="C137" t="inlineStr">
        <is>
          <t xml:space="preserve">CONCLUIDO	</t>
        </is>
      </c>
      <c r="D137" t="n">
        <v>3.5517</v>
      </c>
      <c r="E137" t="n">
        <v>28.16</v>
      </c>
      <c r="F137" t="n">
        <v>24.52</v>
      </c>
      <c r="G137" t="n">
        <v>105.1</v>
      </c>
      <c r="H137" t="n">
        <v>1.16</v>
      </c>
      <c r="I137" t="n">
        <v>14</v>
      </c>
      <c r="J137" t="n">
        <v>314.3</v>
      </c>
      <c r="K137" t="n">
        <v>60.56</v>
      </c>
      <c r="L137" t="n">
        <v>20.5</v>
      </c>
      <c r="M137" t="n">
        <v>12</v>
      </c>
      <c r="N137" t="n">
        <v>93.25</v>
      </c>
      <c r="O137" t="n">
        <v>38998.53</v>
      </c>
      <c r="P137" t="n">
        <v>365.53</v>
      </c>
      <c r="Q137" t="n">
        <v>1397.18</v>
      </c>
      <c r="R137" t="n">
        <v>84.20999999999999</v>
      </c>
      <c r="S137" t="n">
        <v>66.97</v>
      </c>
      <c r="T137" t="n">
        <v>6036.88</v>
      </c>
      <c r="U137" t="n">
        <v>0.8</v>
      </c>
      <c r="V137" t="n">
        <v>0.86</v>
      </c>
      <c r="W137" t="n">
        <v>5.32</v>
      </c>
      <c r="X137" t="n">
        <v>0.36</v>
      </c>
      <c r="Y137" t="n">
        <v>1</v>
      </c>
      <c r="Z137" t="n">
        <v>10</v>
      </c>
    </row>
    <row r="138">
      <c r="A138" t="n">
        <v>79</v>
      </c>
      <c r="B138" t="n">
        <v>140</v>
      </c>
      <c r="C138" t="inlineStr">
        <is>
          <t xml:space="preserve">CONCLUIDO	</t>
        </is>
      </c>
      <c r="D138" t="n">
        <v>3.5504</v>
      </c>
      <c r="E138" t="n">
        <v>28.17</v>
      </c>
      <c r="F138" t="n">
        <v>24.53</v>
      </c>
      <c r="G138" t="n">
        <v>105.14</v>
      </c>
      <c r="H138" t="n">
        <v>1.17</v>
      </c>
      <c r="I138" t="n">
        <v>14</v>
      </c>
      <c r="J138" t="n">
        <v>314.86</v>
      </c>
      <c r="K138" t="n">
        <v>60.56</v>
      </c>
      <c r="L138" t="n">
        <v>20.75</v>
      </c>
      <c r="M138" t="n">
        <v>12</v>
      </c>
      <c r="N138" t="n">
        <v>93.55</v>
      </c>
      <c r="O138" t="n">
        <v>39066.8</v>
      </c>
      <c r="P138" t="n">
        <v>363.49</v>
      </c>
      <c r="Q138" t="n">
        <v>1397.19</v>
      </c>
      <c r="R138" t="n">
        <v>84.61</v>
      </c>
      <c r="S138" t="n">
        <v>66.97</v>
      </c>
      <c r="T138" t="n">
        <v>6234.74</v>
      </c>
      <c r="U138" t="n">
        <v>0.79</v>
      </c>
      <c r="V138" t="n">
        <v>0.86</v>
      </c>
      <c r="W138" t="n">
        <v>5.31</v>
      </c>
      <c r="X138" t="n">
        <v>0.37</v>
      </c>
      <c r="Y138" t="n">
        <v>1</v>
      </c>
      <c r="Z138" t="n">
        <v>10</v>
      </c>
    </row>
    <row r="139">
      <c r="A139" t="n">
        <v>80</v>
      </c>
      <c r="B139" t="n">
        <v>140</v>
      </c>
      <c r="C139" t="inlineStr">
        <is>
          <t xml:space="preserve">CONCLUIDO	</t>
        </is>
      </c>
      <c r="D139" t="n">
        <v>3.5511</v>
      </c>
      <c r="E139" t="n">
        <v>28.16</v>
      </c>
      <c r="F139" t="n">
        <v>24.53</v>
      </c>
      <c r="G139" t="n">
        <v>105.12</v>
      </c>
      <c r="H139" t="n">
        <v>1.19</v>
      </c>
      <c r="I139" t="n">
        <v>14</v>
      </c>
      <c r="J139" t="n">
        <v>315.41</v>
      </c>
      <c r="K139" t="n">
        <v>60.56</v>
      </c>
      <c r="L139" t="n">
        <v>21</v>
      </c>
      <c r="M139" t="n">
        <v>12</v>
      </c>
      <c r="N139" t="n">
        <v>93.86</v>
      </c>
      <c r="O139" t="n">
        <v>39135.2</v>
      </c>
      <c r="P139" t="n">
        <v>362.52</v>
      </c>
      <c r="Q139" t="n">
        <v>1397.17</v>
      </c>
      <c r="R139" t="n">
        <v>84.29000000000001</v>
      </c>
      <c r="S139" t="n">
        <v>66.97</v>
      </c>
      <c r="T139" t="n">
        <v>6078.27</v>
      </c>
      <c r="U139" t="n">
        <v>0.79</v>
      </c>
      <c r="V139" t="n">
        <v>0.86</v>
      </c>
      <c r="W139" t="n">
        <v>5.32</v>
      </c>
      <c r="X139" t="n">
        <v>0.36</v>
      </c>
      <c r="Y139" t="n">
        <v>1</v>
      </c>
      <c r="Z139" t="n">
        <v>10</v>
      </c>
    </row>
    <row r="140">
      <c r="A140" t="n">
        <v>81</v>
      </c>
      <c r="B140" t="n">
        <v>140</v>
      </c>
      <c r="C140" t="inlineStr">
        <is>
          <t xml:space="preserve">CONCLUIDO	</t>
        </is>
      </c>
      <c r="D140" t="n">
        <v>3.549</v>
      </c>
      <c r="E140" t="n">
        <v>28.18</v>
      </c>
      <c r="F140" t="n">
        <v>24.54</v>
      </c>
      <c r="G140" t="n">
        <v>105.19</v>
      </c>
      <c r="H140" t="n">
        <v>1.2</v>
      </c>
      <c r="I140" t="n">
        <v>14</v>
      </c>
      <c r="J140" t="n">
        <v>315.97</v>
      </c>
      <c r="K140" t="n">
        <v>60.56</v>
      </c>
      <c r="L140" t="n">
        <v>21.25</v>
      </c>
      <c r="M140" t="n">
        <v>12</v>
      </c>
      <c r="N140" t="n">
        <v>94.16</v>
      </c>
      <c r="O140" t="n">
        <v>39203.74</v>
      </c>
      <c r="P140" t="n">
        <v>359.69</v>
      </c>
      <c r="Q140" t="n">
        <v>1397.22</v>
      </c>
      <c r="R140" t="n">
        <v>84.90000000000001</v>
      </c>
      <c r="S140" t="n">
        <v>66.97</v>
      </c>
      <c r="T140" t="n">
        <v>6383.01</v>
      </c>
      <c r="U140" t="n">
        <v>0.79</v>
      </c>
      <c r="V140" t="n">
        <v>0.86</v>
      </c>
      <c r="W140" t="n">
        <v>5.32</v>
      </c>
      <c r="X140" t="n">
        <v>0.38</v>
      </c>
      <c r="Y140" t="n">
        <v>1</v>
      </c>
      <c r="Z140" t="n">
        <v>10</v>
      </c>
    </row>
    <row r="141">
      <c r="A141" t="n">
        <v>82</v>
      </c>
      <c r="B141" t="n">
        <v>140</v>
      </c>
      <c r="C141" t="inlineStr">
        <is>
          <t xml:space="preserve">CONCLUIDO	</t>
        </is>
      </c>
      <c r="D141" t="n">
        <v>3.5603</v>
      </c>
      <c r="E141" t="n">
        <v>28.09</v>
      </c>
      <c r="F141" t="n">
        <v>24.51</v>
      </c>
      <c r="G141" t="n">
        <v>113.11</v>
      </c>
      <c r="H141" t="n">
        <v>1.21</v>
      </c>
      <c r="I141" t="n">
        <v>13</v>
      </c>
      <c r="J141" t="n">
        <v>316.53</v>
      </c>
      <c r="K141" t="n">
        <v>60.56</v>
      </c>
      <c r="L141" t="n">
        <v>21.5</v>
      </c>
      <c r="M141" t="n">
        <v>11</v>
      </c>
      <c r="N141" t="n">
        <v>94.47</v>
      </c>
      <c r="O141" t="n">
        <v>39272.42</v>
      </c>
      <c r="P141" t="n">
        <v>359.36</v>
      </c>
      <c r="Q141" t="n">
        <v>1397.17</v>
      </c>
      <c r="R141" t="n">
        <v>83.83</v>
      </c>
      <c r="S141" t="n">
        <v>66.97</v>
      </c>
      <c r="T141" t="n">
        <v>5850.76</v>
      </c>
      <c r="U141" t="n">
        <v>0.8</v>
      </c>
      <c r="V141" t="n">
        <v>0.86</v>
      </c>
      <c r="W141" t="n">
        <v>5.31</v>
      </c>
      <c r="X141" t="n">
        <v>0.34</v>
      </c>
      <c r="Y141" t="n">
        <v>1</v>
      </c>
      <c r="Z141" t="n">
        <v>10</v>
      </c>
    </row>
    <row r="142">
      <c r="A142" t="n">
        <v>83</v>
      </c>
      <c r="B142" t="n">
        <v>140</v>
      </c>
      <c r="C142" t="inlineStr">
        <is>
          <t xml:space="preserve">CONCLUIDO	</t>
        </is>
      </c>
      <c r="D142" t="n">
        <v>3.5597</v>
      </c>
      <c r="E142" t="n">
        <v>28.09</v>
      </c>
      <c r="F142" t="n">
        <v>24.51</v>
      </c>
      <c r="G142" t="n">
        <v>113.13</v>
      </c>
      <c r="H142" t="n">
        <v>1.22</v>
      </c>
      <c r="I142" t="n">
        <v>13</v>
      </c>
      <c r="J142" t="n">
        <v>317.08</v>
      </c>
      <c r="K142" t="n">
        <v>60.56</v>
      </c>
      <c r="L142" t="n">
        <v>21.75</v>
      </c>
      <c r="M142" t="n">
        <v>11</v>
      </c>
      <c r="N142" t="n">
        <v>94.78</v>
      </c>
      <c r="O142" t="n">
        <v>39341.24</v>
      </c>
      <c r="P142" t="n">
        <v>360.52</v>
      </c>
      <c r="Q142" t="n">
        <v>1397.17</v>
      </c>
      <c r="R142" t="n">
        <v>83.98999999999999</v>
      </c>
      <c r="S142" t="n">
        <v>66.97</v>
      </c>
      <c r="T142" t="n">
        <v>5932.99</v>
      </c>
      <c r="U142" t="n">
        <v>0.8</v>
      </c>
      <c r="V142" t="n">
        <v>0.86</v>
      </c>
      <c r="W142" t="n">
        <v>5.31</v>
      </c>
      <c r="X142" t="n">
        <v>0.35</v>
      </c>
      <c r="Y142" t="n">
        <v>1</v>
      </c>
      <c r="Z142" t="n">
        <v>10</v>
      </c>
    </row>
    <row r="143">
      <c r="A143" t="n">
        <v>84</v>
      </c>
      <c r="B143" t="n">
        <v>140</v>
      </c>
      <c r="C143" t="inlineStr">
        <is>
          <t xml:space="preserve">CONCLUIDO	</t>
        </is>
      </c>
      <c r="D143" t="n">
        <v>3.5585</v>
      </c>
      <c r="E143" t="n">
        <v>28.1</v>
      </c>
      <c r="F143" t="n">
        <v>24.52</v>
      </c>
      <c r="G143" t="n">
        <v>113.18</v>
      </c>
      <c r="H143" t="n">
        <v>1.23</v>
      </c>
      <c r="I143" t="n">
        <v>13</v>
      </c>
      <c r="J143" t="n">
        <v>317.64</v>
      </c>
      <c r="K143" t="n">
        <v>60.56</v>
      </c>
      <c r="L143" t="n">
        <v>22</v>
      </c>
      <c r="M143" t="n">
        <v>11</v>
      </c>
      <c r="N143" t="n">
        <v>95.09</v>
      </c>
      <c r="O143" t="n">
        <v>39410.2</v>
      </c>
      <c r="P143" t="n">
        <v>360.13</v>
      </c>
      <c r="Q143" t="n">
        <v>1397.17</v>
      </c>
      <c r="R143" t="n">
        <v>84.23</v>
      </c>
      <c r="S143" t="n">
        <v>66.97</v>
      </c>
      <c r="T143" t="n">
        <v>6052.08</v>
      </c>
      <c r="U143" t="n">
        <v>0.8</v>
      </c>
      <c r="V143" t="n">
        <v>0.86</v>
      </c>
      <c r="W143" t="n">
        <v>5.32</v>
      </c>
      <c r="X143" t="n">
        <v>0.36</v>
      </c>
      <c r="Y143" t="n">
        <v>1</v>
      </c>
      <c r="Z143" t="n">
        <v>10</v>
      </c>
    </row>
    <row r="144">
      <c r="A144" t="n">
        <v>85</v>
      </c>
      <c r="B144" t="n">
        <v>140</v>
      </c>
      <c r="C144" t="inlineStr">
        <is>
          <t xml:space="preserve">CONCLUIDO	</t>
        </is>
      </c>
      <c r="D144" t="n">
        <v>3.5588</v>
      </c>
      <c r="E144" t="n">
        <v>28.1</v>
      </c>
      <c r="F144" t="n">
        <v>24.52</v>
      </c>
      <c r="G144" t="n">
        <v>113.17</v>
      </c>
      <c r="H144" t="n">
        <v>1.25</v>
      </c>
      <c r="I144" t="n">
        <v>13</v>
      </c>
      <c r="J144" t="n">
        <v>318.2</v>
      </c>
      <c r="K144" t="n">
        <v>60.56</v>
      </c>
      <c r="L144" t="n">
        <v>22.25</v>
      </c>
      <c r="M144" t="n">
        <v>11</v>
      </c>
      <c r="N144" t="n">
        <v>95.40000000000001</v>
      </c>
      <c r="O144" t="n">
        <v>39479.3</v>
      </c>
      <c r="P144" t="n">
        <v>360.27</v>
      </c>
      <c r="Q144" t="n">
        <v>1397.2</v>
      </c>
      <c r="R144" t="n">
        <v>84.09999999999999</v>
      </c>
      <c r="S144" t="n">
        <v>66.97</v>
      </c>
      <c r="T144" t="n">
        <v>5987.3</v>
      </c>
      <c r="U144" t="n">
        <v>0.8</v>
      </c>
      <c r="V144" t="n">
        <v>0.86</v>
      </c>
      <c r="W144" t="n">
        <v>5.32</v>
      </c>
      <c r="X144" t="n">
        <v>0.35</v>
      </c>
      <c r="Y144" t="n">
        <v>1</v>
      </c>
      <c r="Z144" t="n">
        <v>10</v>
      </c>
    </row>
    <row r="145">
      <c r="A145" t="n">
        <v>86</v>
      </c>
      <c r="B145" t="n">
        <v>140</v>
      </c>
      <c r="C145" t="inlineStr">
        <is>
          <t xml:space="preserve">CONCLUIDO	</t>
        </is>
      </c>
      <c r="D145" t="n">
        <v>3.5604</v>
      </c>
      <c r="E145" t="n">
        <v>28.09</v>
      </c>
      <c r="F145" t="n">
        <v>24.51</v>
      </c>
      <c r="G145" t="n">
        <v>113.11</v>
      </c>
      <c r="H145" t="n">
        <v>1.26</v>
      </c>
      <c r="I145" t="n">
        <v>13</v>
      </c>
      <c r="J145" t="n">
        <v>318.76</v>
      </c>
      <c r="K145" t="n">
        <v>60.56</v>
      </c>
      <c r="L145" t="n">
        <v>22.5</v>
      </c>
      <c r="M145" t="n">
        <v>11</v>
      </c>
      <c r="N145" t="n">
        <v>95.70999999999999</v>
      </c>
      <c r="O145" t="n">
        <v>39548.54</v>
      </c>
      <c r="P145" t="n">
        <v>357.54</v>
      </c>
      <c r="Q145" t="n">
        <v>1397.18</v>
      </c>
      <c r="R145" t="n">
        <v>83.65000000000001</v>
      </c>
      <c r="S145" t="n">
        <v>66.97</v>
      </c>
      <c r="T145" t="n">
        <v>5760.3</v>
      </c>
      <c r="U145" t="n">
        <v>0.8</v>
      </c>
      <c r="V145" t="n">
        <v>0.86</v>
      </c>
      <c r="W145" t="n">
        <v>5.32</v>
      </c>
      <c r="X145" t="n">
        <v>0.34</v>
      </c>
      <c r="Y145" t="n">
        <v>1</v>
      </c>
      <c r="Z145" t="n">
        <v>10</v>
      </c>
    </row>
    <row r="146">
      <c r="A146" t="n">
        <v>87</v>
      </c>
      <c r="B146" t="n">
        <v>140</v>
      </c>
      <c r="C146" t="inlineStr">
        <is>
          <t xml:space="preserve">CONCLUIDO	</t>
        </is>
      </c>
      <c r="D146" t="n">
        <v>3.5597</v>
      </c>
      <c r="E146" t="n">
        <v>28.09</v>
      </c>
      <c r="F146" t="n">
        <v>24.51</v>
      </c>
      <c r="G146" t="n">
        <v>113.13</v>
      </c>
      <c r="H146" t="n">
        <v>1.27</v>
      </c>
      <c r="I146" t="n">
        <v>13</v>
      </c>
      <c r="J146" t="n">
        <v>319.33</v>
      </c>
      <c r="K146" t="n">
        <v>60.56</v>
      </c>
      <c r="L146" t="n">
        <v>22.75</v>
      </c>
      <c r="M146" t="n">
        <v>11</v>
      </c>
      <c r="N146" t="n">
        <v>96.02</v>
      </c>
      <c r="O146" t="n">
        <v>39617.93</v>
      </c>
      <c r="P146" t="n">
        <v>356.47</v>
      </c>
      <c r="Q146" t="n">
        <v>1397.24</v>
      </c>
      <c r="R146" t="n">
        <v>83.87</v>
      </c>
      <c r="S146" t="n">
        <v>66.97</v>
      </c>
      <c r="T146" t="n">
        <v>5869.7</v>
      </c>
      <c r="U146" t="n">
        <v>0.8</v>
      </c>
      <c r="V146" t="n">
        <v>0.86</v>
      </c>
      <c r="W146" t="n">
        <v>5.31</v>
      </c>
      <c r="X146" t="n">
        <v>0.35</v>
      </c>
      <c r="Y146" t="n">
        <v>1</v>
      </c>
      <c r="Z146" t="n">
        <v>10</v>
      </c>
    </row>
    <row r="147">
      <c r="A147" t="n">
        <v>88</v>
      </c>
      <c r="B147" t="n">
        <v>140</v>
      </c>
      <c r="C147" t="inlineStr">
        <is>
          <t xml:space="preserve">CONCLUIDO	</t>
        </is>
      </c>
      <c r="D147" t="n">
        <v>3.5706</v>
      </c>
      <c r="E147" t="n">
        <v>28.01</v>
      </c>
      <c r="F147" t="n">
        <v>24.48</v>
      </c>
      <c r="G147" t="n">
        <v>122.39</v>
      </c>
      <c r="H147" t="n">
        <v>1.28</v>
      </c>
      <c r="I147" t="n">
        <v>12</v>
      </c>
      <c r="J147" t="n">
        <v>319.89</v>
      </c>
      <c r="K147" t="n">
        <v>60.56</v>
      </c>
      <c r="L147" t="n">
        <v>23</v>
      </c>
      <c r="M147" t="n">
        <v>10</v>
      </c>
      <c r="N147" t="n">
        <v>96.34</v>
      </c>
      <c r="O147" t="n">
        <v>39687.46</v>
      </c>
      <c r="P147" t="n">
        <v>353.39</v>
      </c>
      <c r="Q147" t="n">
        <v>1397.21</v>
      </c>
      <c r="R147" t="n">
        <v>82.81999999999999</v>
      </c>
      <c r="S147" t="n">
        <v>66.97</v>
      </c>
      <c r="T147" t="n">
        <v>5351.65</v>
      </c>
      <c r="U147" t="n">
        <v>0.8100000000000001</v>
      </c>
      <c r="V147" t="n">
        <v>0.86</v>
      </c>
      <c r="W147" t="n">
        <v>5.31</v>
      </c>
      <c r="X147" t="n">
        <v>0.31</v>
      </c>
      <c r="Y147" t="n">
        <v>1</v>
      </c>
      <c r="Z147" t="n">
        <v>10</v>
      </c>
    </row>
    <row r="148">
      <c r="A148" t="n">
        <v>89</v>
      </c>
      <c r="B148" t="n">
        <v>140</v>
      </c>
      <c r="C148" t="inlineStr">
        <is>
          <t xml:space="preserve">CONCLUIDO	</t>
        </is>
      </c>
      <c r="D148" t="n">
        <v>3.5706</v>
      </c>
      <c r="E148" t="n">
        <v>28.01</v>
      </c>
      <c r="F148" t="n">
        <v>24.48</v>
      </c>
      <c r="G148" t="n">
        <v>122.39</v>
      </c>
      <c r="H148" t="n">
        <v>1.29</v>
      </c>
      <c r="I148" t="n">
        <v>12</v>
      </c>
      <c r="J148" t="n">
        <v>320.46</v>
      </c>
      <c r="K148" t="n">
        <v>60.56</v>
      </c>
      <c r="L148" t="n">
        <v>23.25</v>
      </c>
      <c r="M148" t="n">
        <v>10</v>
      </c>
      <c r="N148" t="n">
        <v>96.65000000000001</v>
      </c>
      <c r="O148" t="n">
        <v>39757.13</v>
      </c>
      <c r="P148" t="n">
        <v>353.33</v>
      </c>
      <c r="Q148" t="n">
        <v>1397.2</v>
      </c>
      <c r="R148" t="n">
        <v>82.65000000000001</v>
      </c>
      <c r="S148" t="n">
        <v>66.97</v>
      </c>
      <c r="T148" t="n">
        <v>5267.5</v>
      </c>
      <c r="U148" t="n">
        <v>0.8100000000000001</v>
      </c>
      <c r="V148" t="n">
        <v>0.86</v>
      </c>
      <c r="W148" t="n">
        <v>5.32</v>
      </c>
      <c r="X148" t="n">
        <v>0.31</v>
      </c>
      <c r="Y148" t="n">
        <v>1</v>
      </c>
      <c r="Z148" t="n">
        <v>10</v>
      </c>
    </row>
    <row r="149">
      <c r="A149" t="n">
        <v>90</v>
      </c>
      <c r="B149" t="n">
        <v>140</v>
      </c>
      <c r="C149" t="inlineStr">
        <is>
          <t xml:space="preserve">CONCLUIDO	</t>
        </is>
      </c>
      <c r="D149" t="n">
        <v>3.57</v>
      </c>
      <c r="E149" t="n">
        <v>28.01</v>
      </c>
      <c r="F149" t="n">
        <v>24.48</v>
      </c>
      <c r="G149" t="n">
        <v>122.42</v>
      </c>
      <c r="H149" t="n">
        <v>1.3</v>
      </c>
      <c r="I149" t="n">
        <v>12</v>
      </c>
      <c r="J149" t="n">
        <v>321.02</v>
      </c>
      <c r="K149" t="n">
        <v>60.56</v>
      </c>
      <c r="L149" t="n">
        <v>23.5</v>
      </c>
      <c r="M149" t="n">
        <v>10</v>
      </c>
      <c r="N149" t="n">
        <v>96.97</v>
      </c>
      <c r="O149" t="n">
        <v>39826.95</v>
      </c>
      <c r="P149" t="n">
        <v>353.42</v>
      </c>
      <c r="Q149" t="n">
        <v>1397.17</v>
      </c>
      <c r="R149" t="n">
        <v>82.94</v>
      </c>
      <c r="S149" t="n">
        <v>66.97</v>
      </c>
      <c r="T149" t="n">
        <v>5409.34</v>
      </c>
      <c r="U149" t="n">
        <v>0.8100000000000001</v>
      </c>
      <c r="V149" t="n">
        <v>0.86</v>
      </c>
      <c r="W149" t="n">
        <v>5.31</v>
      </c>
      <c r="X149" t="n">
        <v>0.32</v>
      </c>
      <c r="Y149" t="n">
        <v>1</v>
      </c>
      <c r="Z149" t="n">
        <v>10</v>
      </c>
    </row>
    <row r="150">
      <c r="A150" t="n">
        <v>91</v>
      </c>
      <c r="B150" t="n">
        <v>140</v>
      </c>
      <c r="C150" t="inlineStr">
        <is>
          <t xml:space="preserve">CONCLUIDO	</t>
        </is>
      </c>
      <c r="D150" t="n">
        <v>3.5722</v>
      </c>
      <c r="E150" t="n">
        <v>27.99</v>
      </c>
      <c r="F150" t="n">
        <v>24.47</v>
      </c>
      <c r="G150" t="n">
        <v>122.33</v>
      </c>
      <c r="H150" t="n">
        <v>1.32</v>
      </c>
      <c r="I150" t="n">
        <v>12</v>
      </c>
      <c r="J150" t="n">
        <v>321.59</v>
      </c>
      <c r="K150" t="n">
        <v>60.56</v>
      </c>
      <c r="L150" t="n">
        <v>23.75</v>
      </c>
      <c r="M150" t="n">
        <v>9</v>
      </c>
      <c r="N150" t="n">
        <v>97.28</v>
      </c>
      <c r="O150" t="n">
        <v>39896.91</v>
      </c>
      <c r="P150" t="n">
        <v>353.11</v>
      </c>
      <c r="Q150" t="n">
        <v>1397.17</v>
      </c>
      <c r="R150" t="n">
        <v>82.45</v>
      </c>
      <c r="S150" t="n">
        <v>66.97</v>
      </c>
      <c r="T150" t="n">
        <v>5165.98</v>
      </c>
      <c r="U150" t="n">
        <v>0.8100000000000001</v>
      </c>
      <c r="V150" t="n">
        <v>0.86</v>
      </c>
      <c r="W150" t="n">
        <v>5.31</v>
      </c>
      <c r="X150" t="n">
        <v>0.3</v>
      </c>
      <c r="Y150" t="n">
        <v>1</v>
      </c>
      <c r="Z150" t="n">
        <v>10</v>
      </c>
    </row>
    <row r="151">
      <c r="A151" t="n">
        <v>92</v>
      </c>
      <c r="B151" t="n">
        <v>140</v>
      </c>
      <c r="C151" t="inlineStr">
        <is>
          <t xml:space="preserve">CONCLUIDO	</t>
        </is>
      </c>
      <c r="D151" t="n">
        <v>3.571</v>
      </c>
      <c r="E151" t="n">
        <v>28</v>
      </c>
      <c r="F151" t="n">
        <v>24.48</v>
      </c>
      <c r="G151" t="n">
        <v>122.38</v>
      </c>
      <c r="H151" t="n">
        <v>1.33</v>
      </c>
      <c r="I151" t="n">
        <v>12</v>
      </c>
      <c r="J151" t="n">
        <v>322.16</v>
      </c>
      <c r="K151" t="n">
        <v>60.56</v>
      </c>
      <c r="L151" t="n">
        <v>24</v>
      </c>
      <c r="M151" t="n">
        <v>7</v>
      </c>
      <c r="N151" t="n">
        <v>97.59999999999999</v>
      </c>
      <c r="O151" t="n">
        <v>39967.02</v>
      </c>
      <c r="P151" t="n">
        <v>353.11</v>
      </c>
      <c r="Q151" t="n">
        <v>1397.24</v>
      </c>
      <c r="R151" t="n">
        <v>82.43000000000001</v>
      </c>
      <c r="S151" t="n">
        <v>66.97</v>
      </c>
      <c r="T151" t="n">
        <v>5154.36</v>
      </c>
      <c r="U151" t="n">
        <v>0.8100000000000001</v>
      </c>
      <c r="V151" t="n">
        <v>0.86</v>
      </c>
      <c r="W151" t="n">
        <v>5.32</v>
      </c>
      <c r="X151" t="n">
        <v>0.31</v>
      </c>
      <c r="Y151" t="n">
        <v>1</v>
      </c>
      <c r="Z151" t="n">
        <v>10</v>
      </c>
    </row>
    <row r="152">
      <c r="A152" t="n">
        <v>93</v>
      </c>
      <c r="B152" t="n">
        <v>140</v>
      </c>
      <c r="C152" t="inlineStr">
        <is>
          <t xml:space="preserve">CONCLUIDO	</t>
        </is>
      </c>
      <c r="D152" t="n">
        <v>3.5704</v>
      </c>
      <c r="E152" t="n">
        <v>28.01</v>
      </c>
      <c r="F152" t="n">
        <v>24.48</v>
      </c>
      <c r="G152" t="n">
        <v>122.4</v>
      </c>
      <c r="H152" t="n">
        <v>1.34</v>
      </c>
      <c r="I152" t="n">
        <v>12</v>
      </c>
      <c r="J152" t="n">
        <v>322.73</v>
      </c>
      <c r="K152" t="n">
        <v>60.56</v>
      </c>
      <c r="L152" t="n">
        <v>24.25</v>
      </c>
      <c r="M152" t="n">
        <v>7</v>
      </c>
      <c r="N152" t="n">
        <v>97.92</v>
      </c>
      <c r="O152" t="n">
        <v>40037.28</v>
      </c>
      <c r="P152" t="n">
        <v>353.55</v>
      </c>
      <c r="Q152" t="n">
        <v>1397.17</v>
      </c>
      <c r="R152" t="n">
        <v>82.72</v>
      </c>
      <c r="S152" t="n">
        <v>66.97</v>
      </c>
      <c r="T152" t="n">
        <v>5304.2</v>
      </c>
      <c r="U152" t="n">
        <v>0.8100000000000001</v>
      </c>
      <c r="V152" t="n">
        <v>0.86</v>
      </c>
      <c r="W152" t="n">
        <v>5.32</v>
      </c>
      <c r="X152" t="n">
        <v>0.31</v>
      </c>
      <c r="Y152" t="n">
        <v>1</v>
      </c>
      <c r="Z152" t="n">
        <v>10</v>
      </c>
    </row>
    <row r="153">
      <c r="A153" t="n">
        <v>94</v>
      </c>
      <c r="B153" t="n">
        <v>140</v>
      </c>
      <c r="C153" t="inlineStr">
        <is>
          <t xml:space="preserve">CONCLUIDO	</t>
        </is>
      </c>
      <c r="D153" t="n">
        <v>3.5696</v>
      </c>
      <c r="E153" t="n">
        <v>28.01</v>
      </c>
      <c r="F153" t="n">
        <v>24.49</v>
      </c>
      <c r="G153" t="n">
        <v>122.43</v>
      </c>
      <c r="H153" t="n">
        <v>1.35</v>
      </c>
      <c r="I153" t="n">
        <v>12</v>
      </c>
      <c r="J153" t="n">
        <v>323.3</v>
      </c>
      <c r="K153" t="n">
        <v>60.56</v>
      </c>
      <c r="L153" t="n">
        <v>24.5</v>
      </c>
      <c r="M153" t="n">
        <v>7</v>
      </c>
      <c r="N153" t="n">
        <v>98.23999999999999</v>
      </c>
      <c r="O153" t="n">
        <v>40107.81</v>
      </c>
      <c r="P153" t="n">
        <v>353.64</v>
      </c>
      <c r="Q153" t="n">
        <v>1397.17</v>
      </c>
      <c r="R153" t="n">
        <v>82.86</v>
      </c>
      <c r="S153" t="n">
        <v>66.97</v>
      </c>
      <c r="T153" t="n">
        <v>5370.58</v>
      </c>
      <c r="U153" t="n">
        <v>0.8100000000000001</v>
      </c>
      <c r="V153" t="n">
        <v>0.86</v>
      </c>
      <c r="W153" t="n">
        <v>5.32</v>
      </c>
      <c r="X153" t="n">
        <v>0.32</v>
      </c>
      <c r="Y153" t="n">
        <v>1</v>
      </c>
      <c r="Z153" t="n">
        <v>10</v>
      </c>
    </row>
    <row r="154">
      <c r="A154" t="n">
        <v>95</v>
      </c>
      <c r="B154" t="n">
        <v>140</v>
      </c>
      <c r="C154" t="inlineStr">
        <is>
          <t xml:space="preserve">CONCLUIDO	</t>
        </is>
      </c>
      <c r="D154" t="n">
        <v>3.5697</v>
      </c>
      <c r="E154" t="n">
        <v>28.01</v>
      </c>
      <c r="F154" t="n">
        <v>24.49</v>
      </c>
      <c r="G154" t="n">
        <v>122.43</v>
      </c>
      <c r="H154" t="n">
        <v>1.36</v>
      </c>
      <c r="I154" t="n">
        <v>12</v>
      </c>
      <c r="J154" t="n">
        <v>323.87</v>
      </c>
      <c r="K154" t="n">
        <v>60.56</v>
      </c>
      <c r="L154" t="n">
        <v>24.75</v>
      </c>
      <c r="M154" t="n">
        <v>7</v>
      </c>
      <c r="N154" t="n">
        <v>98.56999999999999</v>
      </c>
      <c r="O154" t="n">
        <v>40178.37</v>
      </c>
      <c r="P154" t="n">
        <v>351.86</v>
      </c>
      <c r="Q154" t="n">
        <v>1397.18</v>
      </c>
      <c r="R154" t="n">
        <v>82.86</v>
      </c>
      <c r="S154" t="n">
        <v>66.97</v>
      </c>
      <c r="T154" t="n">
        <v>5373.28</v>
      </c>
      <c r="U154" t="n">
        <v>0.8100000000000001</v>
      </c>
      <c r="V154" t="n">
        <v>0.86</v>
      </c>
      <c r="W154" t="n">
        <v>5.32</v>
      </c>
      <c r="X154" t="n">
        <v>0.32</v>
      </c>
      <c r="Y154" t="n">
        <v>1</v>
      </c>
      <c r="Z154" t="n">
        <v>10</v>
      </c>
    </row>
    <row r="155">
      <c r="A155" t="n">
        <v>96</v>
      </c>
      <c r="B155" t="n">
        <v>140</v>
      </c>
      <c r="C155" t="inlineStr">
        <is>
          <t xml:space="preserve">CONCLUIDO	</t>
        </is>
      </c>
      <c r="D155" t="n">
        <v>3.5701</v>
      </c>
      <c r="E155" t="n">
        <v>28.01</v>
      </c>
      <c r="F155" t="n">
        <v>24.48</v>
      </c>
      <c r="G155" t="n">
        <v>122.41</v>
      </c>
      <c r="H155" t="n">
        <v>1.37</v>
      </c>
      <c r="I155" t="n">
        <v>12</v>
      </c>
      <c r="J155" t="n">
        <v>324.44</v>
      </c>
      <c r="K155" t="n">
        <v>60.56</v>
      </c>
      <c r="L155" t="n">
        <v>25</v>
      </c>
      <c r="M155" t="n">
        <v>4</v>
      </c>
      <c r="N155" t="n">
        <v>98.89</v>
      </c>
      <c r="O155" t="n">
        <v>40249.08</v>
      </c>
      <c r="P155" t="n">
        <v>349.41</v>
      </c>
      <c r="Q155" t="n">
        <v>1397.23</v>
      </c>
      <c r="R155" t="n">
        <v>82.76000000000001</v>
      </c>
      <c r="S155" t="n">
        <v>66.97</v>
      </c>
      <c r="T155" t="n">
        <v>5323.44</v>
      </c>
      <c r="U155" t="n">
        <v>0.8100000000000001</v>
      </c>
      <c r="V155" t="n">
        <v>0.86</v>
      </c>
      <c r="W155" t="n">
        <v>5.32</v>
      </c>
      <c r="X155" t="n">
        <v>0.32</v>
      </c>
      <c r="Y155" t="n">
        <v>1</v>
      </c>
      <c r="Z155" t="n">
        <v>10</v>
      </c>
    </row>
    <row r="156">
      <c r="A156" t="n">
        <v>97</v>
      </c>
      <c r="B156" t="n">
        <v>140</v>
      </c>
      <c r="C156" t="inlineStr">
        <is>
          <t xml:space="preserve">CONCLUIDO	</t>
        </is>
      </c>
      <c r="D156" t="n">
        <v>3.5688</v>
      </c>
      <c r="E156" t="n">
        <v>28.02</v>
      </c>
      <c r="F156" t="n">
        <v>24.49</v>
      </c>
      <c r="G156" t="n">
        <v>122.46</v>
      </c>
      <c r="H156" t="n">
        <v>1.38</v>
      </c>
      <c r="I156" t="n">
        <v>12</v>
      </c>
      <c r="J156" t="n">
        <v>325.02</v>
      </c>
      <c r="K156" t="n">
        <v>60.56</v>
      </c>
      <c r="L156" t="n">
        <v>25.25</v>
      </c>
      <c r="M156" t="n">
        <v>3</v>
      </c>
      <c r="N156" t="n">
        <v>99.20999999999999</v>
      </c>
      <c r="O156" t="n">
        <v>40319.95</v>
      </c>
      <c r="P156" t="n">
        <v>348.75</v>
      </c>
      <c r="Q156" t="n">
        <v>1397.17</v>
      </c>
      <c r="R156" t="n">
        <v>82.78</v>
      </c>
      <c r="S156" t="n">
        <v>66.97</v>
      </c>
      <c r="T156" t="n">
        <v>5333.87</v>
      </c>
      <c r="U156" t="n">
        <v>0.8100000000000001</v>
      </c>
      <c r="V156" t="n">
        <v>0.86</v>
      </c>
      <c r="W156" t="n">
        <v>5.33</v>
      </c>
      <c r="X156" t="n">
        <v>0.33</v>
      </c>
      <c r="Y156" t="n">
        <v>1</v>
      </c>
      <c r="Z156" t="n">
        <v>10</v>
      </c>
    </row>
    <row r="157">
      <c r="A157" t="n">
        <v>98</v>
      </c>
      <c r="B157" t="n">
        <v>140</v>
      </c>
      <c r="C157" t="inlineStr">
        <is>
          <t xml:space="preserve">CONCLUIDO	</t>
        </is>
      </c>
      <c r="D157" t="n">
        <v>3.5692</v>
      </c>
      <c r="E157" t="n">
        <v>28.02</v>
      </c>
      <c r="F157" t="n">
        <v>24.49</v>
      </c>
      <c r="G157" t="n">
        <v>122.45</v>
      </c>
      <c r="H157" t="n">
        <v>1.4</v>
      </c>
      <c r="I157" t="n">
        <v>12</v>
      </c>
      <c r="J157" t="n">
        <v>325.59</v>
      </c>
      <c r="K157" t="n">
        <v>60.56</v>
      </c>
      <c r="L157" t="n">
        <v>25.5</v>
      </c>
      <c r="M157" t="n">
        <v>2</v>
      </c>
      <c r="N157" t="n">
        <v>99.54000000000001</v>
      </c>
      <c r="O157" t="n">
        <v>40390.96</v>
      </c>
      <c r="P157" t="n">
        <v>348.42</v>
      </c>
      <c r="Q157" t="n">
        <v>1397.17</v>
      </c>
      <c r="R157" t="n">
        <v>82.91</v>
      </c>
      <c r="S157" t="n">
        <v>66.97</v>
      </c>
      <c r="T157" t="n">
        <v>5397.36</v>
      </c>
      <c r="U157" t="n">
        <v>0.8100000000000001</v>
      </c>
      <c r="V157" t="n">
        <v>0.86</v>
      </c>
      <c r="W157" t="n">
        <v>5.32</v>
      </c>
      <c r="X157" t="n">
        <v>0.32</v>
      </c>
      <c r="Y157" t="n">
        <v>1</v>
      </c>
      <c r="Z157" t="n">
        <v>10</v>
      </c>
    </row>
    <row r="158">
      <c r="A158" t="n">
        <v>99</v>
      </c>
      <c r="B158" t="n">
        <v>140</v>
      </c>
      <c r="C158" t="inlineStr">
        <is>
          <t xml:space="preserve">CONCLUIDO	</t>
        </is>
      </c>
      <c r="D158" t="n">
        <v>3.5687</v>
      </c>
      <c r="E158" t="n">
        <v>28.02</v>
      </c>
      <c r="F158" t="n">
        <v>24.49</v>
      </c>
      <c r="G158" t="n">
        <v>122.47</v>
      </c>
      <c r="H158" t="n">
        <v>1.41</v>
      </c>
      <c r="I158" t="n">
        <v>12</v>
      </c>
      <c r="J158" t="n">
        <v>326.17</v>
      </c>
      <c r="K158" t="n">
        <v>60.56</v>
      </c>
      <c r="L158" t="n">
        <v>25.75</v>
      </c>
      <c r="M158" t="n">
        <v>2</v>
      </c>
      <c r="N158" t="n">
        <v>99.87</v>
      </c>
      <c r="O158" t="n">
        <v>40462.13</v>
      </c>
      <c r="P158" t="n">
        <v>348.49</v>
      </c>
      <c r="Q158" t="n">
        <v>1397.2</v>
      </c>
      <c r="R158" t="n">
        <v>82.88</v>
      </c>
      <c r="S158" t="n">
        <v>66.97</v>
      </c>
      <c r="T158" t="n">
        <v>5380.03</v>
      </c>
      <c r="U158" t="n">
        <v>0.8100000000000001</v>
      </c>
      <c r="V158" t="n">
        <v>0.86</v>
      </c>
      <c r="W158" t="n">
        <v>5.33</v>
      </c>
      <c r="X158" t="n">
        <v>0.33</v>
      </c>
      <c r="Y158" t="n">
        <v>1</v>
      </c>
      <c r="Z158" t="n">
        <v>10</v>
      </c>
    </row>
    <row r="159">
      <c r="A159" t="n">
        <v>100</v>
      </c>
      <c r="B159" t="n">
        <v>140</v>
      </c>
      <c r="C159" t="inlineStr">
        <is>
          <t xml:space="preserve">CONCLUIDO	</t>
        </is>
      </c>
      <c r="D159" t="n">
        <v>3.5803</v>
      </c>
      <c r="E159" t="n">
        <v>27.93</v>
      </c>
      <c r="F159" t="n">
        <v>24.45</v>
      </c>
      <c r="G159" t="n">
        <v>133.39</v>
      </c>
      <c r="H159" t="n">
        <v>1.42</v>
      </c>
      <c r="I159" t="n">
        <v>11</v>
      </c>
      <c r="J159" t="n">
        <v>326.75</v>
      </c>
      <c r="K159" t="n">
        <v>60.56</v>
      </c>
      <c r="L159" t="n">
        <v>26</v>
      </c>
      <c r="M159" t="n">
        <v>0</v>
      </c>
      <c r="N159" t="n">
        <v>100.2</v>
      </c>
      <c r="O159" t="n">
        <v>40533.46</v>
      </c>
      <c r="P159" t="n">
        <v>348.46</v>
      </c>
      <c r="Q159" t="n">
        <v>1397.17</v>
      </c>
      <c r="R159" t="n">
        <v>81.69</v>
      </c>
      <c r="S159" t="n">
        <v>66.97</v>
      </c>
      <c r="T159" t="n">
        <v>4791.71</v>
      </c>
      <c r="U159" t="n">
        <v>0.82</v>
      </c>
      <c r="V159" t="n">
        <v>0.86</v>
      </c>
      <c r="W159" t="n">
        <v>5.32</v>
      </c>
      <c r="X159" t="n">
        <v>0.29</v>
      </c>
      <c r="Y159" t="n">
        <v>1</v>
      </c>
      <c r="Z159" t="n">
        <v>10</v>
      </c>
    </row>
    <row r="160">
      <c r="A160" t="n">
        <v>0</v>
      </c>
      <c r="B160" t="n">
        <v>40</v>
      </c>
      <c r="C160" t="inlineStr">
        <is>
          <t xml:space="preserve">CONCLUIDO	</t>
        </is>
      </c>
      <c r="D160" t="n">
        <v>2.9083</v>
      </c>
      <c r="E160" t="n">
        <v>34.38</v>
      </c>
      <c r="F160" t="n">
        <v>29.2</v>
      </c>
      <c r="G160" t="n">
        <v>10.18</v>
      </c>
      <c r="H160" t="n">
        <v>0.2</v>
      </c>
      <c r="I160" t="n">
        <v>172</v>
      </c>
      <c r="J160" t="n">
        <v>89.87</v>
      </c>
      <c r="K160" t="n">
        <v>37.55</v>
      </c>
      <c r="L160" t="n">
        <v>1</v>
      </c>
      <c r="M160" t="n">
        <v>170</v>
      </c>
      <c r="N160" t="n">
        <v>11.32</v>
      </c>
      <c r="O160" t="n">
        <v>11317.98</v>
      </c>
      <c r="P160" t="n">
        <v>237.82</v>
      </c>
      <c r="Q160" t="n">
        <v>1397.57</v>
      </c>
      <c r="R160" t="n">
        <v>235.89</v>
      </c>
      <c r="S160" t="n">
        <v>66.97</v>
      </c>
      <c r="T160" t="n">
        <v>81088.57000000001</v>
      </c>
      <c r="U160" t="n">
        <v>0.28</v>
      </c>
      <c r="V160" t="n">
        <v>0.72</v>
      </c>
      <c r="W160" t="n">
        <v>5.59</v>
      </c>
      <c r="X160" t="n">
        <v>5.02</v>
      </c>
      <c r="Y160" t="n">
        <v>1</v>
      </c>
      <c r="Z160" t="n">
        <v>10</v>
      </c>
    </row>
    <row r="161">
      <c r="A161" t="n">
        <v>1</v>
      </c>
      <c r="B161" t="n">
        <v>40</v>
      </c>
      <c r="C161" t="inlineStr">
        <is>
          <t xml:space="preserve">CONCLUIDO	</t>
        </is>
      </c>
      <c r="D161" t="n">
        <v>3.0932</v>
      </c>
      <c r="E161" t="n">
        <v>32.33</v>
      </c>
      <c r="F161" t="n">
        <v>27.93</v>
      </c>
      <c r="G161" t="n">
        <v>12.89</v>
      </c>
      <c r="H161" t="n">
        <v>0.24</v>
      </c>
      <c r="I161" t="n">
        <v>130</v>
      </c>
      <c r="J161" t="n">
        <v>90.18000000000001</v>
      </c>
      <c r="K161" t="n">
        <v>37.55</v>
      </c>
      <c r="L161" t="n">
        <v>1.25</v>
      </c>
      <c r="M161" t="n">
        <v>128</v>
      </c>
      <c r="N161" t="n">
        <v>11.37</v>
      </c>
      <c r="O161" t="n">
        <v>11355.7</v>
      </c>
      <c r="P161" t="n">
        <v>224.14</v>
      </c>
      <c r="Q161" t="n">
        <v>1397.46</v>
      </c>
      <c r="R161" t="n">
        <v>195.18</v>
      </c>
      <c r="S161" t="n">
        <v>66.97</v>
      </c>
      <c r="T161" t="n">
        <v>60943.14</v>
      </c>
      <c r="U161" t="n">
        <v>0.34</v>
      </c>
      <c r="V161" t="n">
        <v>0.75</v>
      </c>
      <c r="W161" t="n">
        <v>5.51</v>
      </c>
      <c r="X161" t="n">
        <v>3.76</v>
      </c>
      <c r="Y161" t="n">
        <v>1</v>
      </c>
      <c r="Z161" t="n">
        <v>10</v>
      </c>
    </row>
    <row r="162">
      <c r="A162" t="n">
        <v>2</v>
      </c>
      <c r="B162" t="n">
        <v>40</v>
      </c>
      <c r="C162" t="inlineStr">
        <is>
          <t xml:space="preserve">CONCLUIDO	</t>
        </is>
      </c>
      <c r="D162" t="n">
        <v>3.2207</v>
      </c>
      <c r="E162" t="n">
        <v>31.05</v>
      </c>
      <c r="F162" t="n">
        <v>27.14</v>
      </c>
      <c r="G162" t="n">
        <v>15.66</v>
      </c>
      <c r="H162" t="n">
        <v>0.29</v>
      </c>
      <c r="I162" t="n">
        <v>104</v>
      </c>
      <c r="J162" t="n">
        <v>90.48</v>
      </c>
      <c r="K162" t="n">
        <v>37.55</v>
      </c>
      <c r="L162" t="n">
        <v>1.5</v>
      </c>
      <c r="M162" t="n">
        <v>102</v>
      </c>
      <c r="N162" t="n">
        <v>11.43</v>
      </c>
      <c r="O162" t="n">
        <v>11393.43</v>
      </c>
      <c r="P162" t="n">
        <v>214.16</v>
      </c>
      <c r="Q162" t="n">
        <v>1397.65</v>
      </c>
      <c r="R162" t="n">
        <v>169.34</v>
      </c>
      <c r="S162" t="n">
        <v>66.97</v>
      </c>
      <c r="T162" t="n">
        <v>48152.8</v>
      </c>
      <c r="U162" t="n">
        <v>0.4</v>
      </c>
      <c r="V162" t="n">
        <v>0.78</v>
      </c>
      <c r="W162" t="n">
        <v>5.47</v>
      </c>
      <c r="X162" t="n">
        <v>2.97</v>
      </c>
      <c r="Y162" t="n">
        <v>1</v>
      </c>
      <c r="Z162" t="n">
        <v>10</v>
      </c>
    </row>
    <row r="163">
      <c r="A163" t="n">
        <v>3</v>
      </c>
      <c r="B163" t="n">
        <v>40</v>
      </c>
      <c r="C163" t="inlineStr">
        <is>
          <t xml:space="preserve">CONCLUIDO	</t>
        </is>
      </c>
      <c r="D163" t="n">
        <v>3.3131</v>
      </c>
      <c r="E163" t="n">
        <v>30.18</v>
      </c>
      <c r="F163" t="n">
        <v>26.62</v>
      </c>
      <c r="G163" t="n">
        <v>18.57</v>
      </c>
      <c r="H163" t="n">
        <v>0.34</v>
      </c>
      <c r="I163" t="n">
        <v>86</v>
      </c>
      <c r="J163" t="n">
        <v>90.79000000000001</v>
      </c>
      <c r="K163" t="n">
        <v>37.55</v>
      </c>
      <c r="L163" t="n">
        <v>1.75</v>
      </c>
      <c r="M163" t="n">
        <v>84</v>
      </c>
      <c r="N163" t="n">
        <v>11.49</v>
      </c>
      <c r="O163" t="n">
        <v>11431.19</v>
      </c>
      <c r="P163" t="n">
        <v>206.69</v>
      </c>
      <c r="Q163" t="n">
        <v>1397.43</v>
      </c>
      <c r="R163" t="n">
        <v>152.36</v>
      </c>
      <c r="S163" t="n">
        <v>66.97</v>
      </c>
      <c r="T163" t="n">
        <v>39751.82</v>
      </c>
      <c r="U163" t="n">
        <v>0.44</v>
      </c>
      <c r="V163" t="n">
        <v>0.79</v>
      </c>
      <c r="W163" t="n">
        <v>5.43</v>
      </c>
      <c r="X163" t="n">
        <v>2.45</v>
      </c>
      <c r="Y163" t="n">
        <v>1</v>
      </c>
      <c r="Z163" t="n">
        <v>10</v>
      </c>
    </row>
    <row r="164">
      <c r="A164" t="n">
        <v>4</v>
      </c>
      <c r="B164" t="n">
        <v>40</v>
      </c>
      <c r="C164" t="inlineStr">
        <is>
          <t xml:space="preserve">CONCLUIDO	</t>
        </is>
      </c>
      <c r="D164" t="n">
        <v>3.3835</v>
      </c>
      <c r="E164" t="n">
        <v>29.56</v>
      </c>
      <c r="F164" t="n">
        <v>26.24</v>
      </c>
      <c r="G164" t="n">
        <v>21.56</v>
      </c>
      <c r="H164" t="n">
        <v>0.39</v>
      </c>
      <c r="I164" t="n">
        <v>73</v>
      </c>
      <c r="J164" t="n">
        <v>91.09999999999999</v>
      </c>
      <c r="K164" t="n">
        <v>37.55</v>
      </c>
      <c r="L164" t="n">
        <v>2</v>
      </c>
      <c r="M164" t="n">
        <v>71</v>
      </c>
      <c r="N164" t="n">
        <v>11.54</v>
      </c>
      <c r="O164" t="n">
        <v>11468.97</v>
      </c>
      <c r="P164" t="n">
        <v>200.24</v>
      </c>
      <c r="Q164" t="n">
        <v>1397.35</v>
      </c>
      <c r="R164" t="n">
        <v>139.89</v>
      </c>
      <c r="S164" t="n">
        <v>66.97</v>
      </c>
      <c r="T164" t="n">
        <v>33581.71</v>
      </c>
      <c r="U164" t="n">
        <v>0.48</v>
      </c>
      <c r="V164" t="n">
        <v>0.8</v>
      </c>
      <c r="W164" t="n">
        <v>5.41</v>
      </c>
      <c r="X164" t="n">
        <v>2.07</v>
      </c>
      <c r="Y164" t="n">
        <v>1</v>
      </c>
      <c r="Z164" t="n">
        <v>10</v>
      </c>
    </row>
    <row r="165">
      <c r="A165" t="n">
        <v>5</v>
      </c>
      <c r="B165" t="n">
        <v>40</v>
      </c>
      <c r="C165" t="inlineStr">
        <is>
          <t xml:space="preserve">CONCLUIDO	</t>
        </is>
      </c>
      <c r="D165" t="n">
        <v>3.4387</v>
      </c>
      <c r="E165" t="n">
        <v>29.08</v>
      </c>
      <c r="F165" t="n">
        <v>25.95</v>
      </c>
      <c r="G165" t="n">
        <v>24.72</v>
      </c>
      <c r="H165" t="n">
        <v>0.43</v>
      </c>
      <c r="I165" t="n">
        <v>63</v>
      </c>
      <c r="J165" t="n">
        <v>91.40000000000001</v>
      </c>
      <c r="K165" t="n">
        <v>37.55</v>
      </c>
      <c r="L165" t="n">
        <v>2.25</v>
      </c>
      <c r="M165" t="n">
        <v>61</v>
      </c>
      <c r="N165" t="n">
        <v>11.6</v>
      </c>
      <c r="O165" t="n">
        <v>11506.78</v>
      </c>
      <c r="P165" t="n">
        <v>194.15</v>
      </c>
      <c r="Q165" t="n">
        <v>1397.23</v>
      </c>
      <c r="R165" t="n">
        <v>130.64</v>
      </c>
      <c r="S165" t="n">
        <v>66.97</v>
      </c>
      <c r="T165" t="n">
        <v>29008.12</v>
      </c>
      <c r="U165" t="n">
        <v>0.51</v>
      </c>
      <c r="V165" t="n">
        <v>0.8100000000000001</v>
      </c>
      <c r="W165" t="n">
        <v>5.4</v>
      </c>
      <c r="X165" t="n">
        <v>1.78</v>
      </c>
      <c r="Y165" t="n">
        <v>1</v>
      </c>
      <c r="Z165" t="n">
        <v>10</v>
      </c>
    </row>
    <row r="166">
      <c r="A166" t="n">
        <v>6</v>
      </c>
      <c r="B166" t="n">
        <v>40</v>
      </c>
      <c r="C166" t="inlineStr">
        <is>
          <t xml:space="preserve">CONCLUIDO	</t>
        </is>
      </c>
      <c r="D166" t="n">
        <v>3.4772</v>
      </c>
      <c r="E166" t="n">
        <v>28.76</v>
      </c>
      <c r="F166" t="n">
        <v>25.76</v>
      </c>
      <c r="G166" t="n">
        <v>27.6</v>
      </c>
      <c r="H166" t="n">
        <v>0.48</v>
      </c>
      <c r="I166" t="n">
        <v>56</v>
      </c>
      <c r="J166" t="n">
        <v>91.70999999999999</v>
      </c>
      <c r="K166" t="n">
        <v>37.55</v>
      </c>
      <c r="L166" t="n">
        <v>2.5</v>
      </c>
      <c r="M166" t="n">
        <v>54</v>
      </c>
      <c r="N166" t="n">
        <v>11.66</v>
      </c>
      <c r="O166" t="n">
        <v>11544.61</v>
      </c>
      <c r="P166" t="n">
        <v>189.13</v>
      </c>
      <c r="Q166" t="n">
        <v>1397.32</v>
      </c>
      <c r="R166" t="n">
        <v>124.31</v>
      </c>
      <c r="S166" t="n">
        <v>66.97</v>
      </c>
      <c r="T166" t="n">
        <v>25876.19</v>
      </c>
      <c r="U166" t="n">
        <v>0.54</v>
      </c>
      <c r="V166" t="n">
        <v>0.82</v>
      </c>
      <c r="W166" t="n">
        <v>5.39</v>
      </c>
      <c r="X166" t="n">
        <v>1.59</v>
      </c>
      <c r="Y166" t="n">
        <v>1</v>
      </c>
      <c r="Z166" t="n">
        <v>10</v>
      </c>
    </row>
    <row r="167">
      <c r="A167" t="n">
        <v>7</v>
      </c>
      <c r="B167" t="n">
        <v>40</v>
      </c>
      <c r="C167" t="inlineStr">
        <is>
          <t xml:space="preserve">CONCLUIDO	</t>
        </is>
      </c>
      <c r="D167" t="n">
        <v>3.5202</v>
      </c>
      <c r="E167" t="n">
        <v>28.41</v>
      </c>
      <c r="F167" t="n">
        <v>25.54</v>
      </c>
      <c r="G167" t="n">
        <v>31.28</v>
      </c>
      <c r="H167" t="n">
        <v>0.52</v>
      </c>
      <c r="I167" t="n">
        <v>49</v>
      </c>
      <c r="J167" t="n">
        <v>92.02</v>
      </c>
      <c r="K167" t="n">
        <v>37.55</v>
      </c>
      <c r="L167" t="n">
        <v>2.75</v>
      </c>
      <c r="M167" t="n">
        <v>47</v>
      </c>
      <c r="N167" t="n">
        <v>11.71</v>
      </c>
      <c r="O167" t="n">
        <v>11582.46</v>
      </c>
      <c r="P167" t="n">
        <v>183.86</v>
      </c>
      <c r="Q167" t="n">
        <v>1397.32</v>
      </c>
      <c r="R167" t="n">
        <v>117.37</v>
      </c>
      <c r="S167" t="n">
        <v>66.97</v>
      </c>
      <c r="T167" t="n">
        <v>22442.85</v>
      </c>
      <c r="U167" t="n">
        <v>0.57</v>
      </c>
      <c r="V167" t="n">
        <v>0.82</v>
      </c>
      <c r="W167" t="n">
        <v>5.37</v>
      </c>
      <c r="X167" t="n">
        <v>1.38</v>
      </c>
      <c r="Y167" t="n">
        <v>1</v>
      </c>
      <c r="Z167" t="n">
        <v>10</v>
      </c>
    </row>
    <row r="168">
      <c r="A168" t="n">
        <v>8</v>
      </c>
      <c r="B168" t="n">
        <v>40</v>
      </c>
      <c r="C168" t="inlineStr">
        <is>
          <t xml:space="preserve">CONCLUIDO	</t>
        </is>
      </c>
      <c r="D168" t="n">
        <v>3.5502</v>
      </c>
      <c r="E168" t="n">
        <v>28.17</v>
      </c>
      <c r="F168" t="n">
        <v>25.4</v>
      </c>
      <c r="G168" t="n">
        <v>34.63</v>
      </c>
      <c r="H168" t="n">
        <v>0.57</v>
      </c>
      <c r="I168" t="n">
        <v>44</v>
      </c>
      <c r="J168" t="n">
        <v>92.31999999999999</v>
      </c>
      <c r="K168" t="n">
        <v>37.55</v>
      </c>
      <c r="L168" t="n">
        <v>3</v>
      </c>
      <c r="M168" t="n">
        <v>41</v>
      </c>
      <c r="N168" t="n">
        <v>11.77</v>
      </c>
      <c r="O168" t="n">
        <v>11620.34</v>
      </c>
      <c r="P168" t="n">
        <v>178.51</v>
      </c>
      <c r="Q168" t="n">
        <v>1397.29</v>
      </c>
      <c r="R168" t="n">
        <v>112.93</v>
      </c>
      <c r="S168" t="n">
        <v>66.97</v>
      </c>
      <c r="T168" t="n">
        <v>20244.71</v>
      </c>
      <c r="U168" t="n">
        <v>0.59</v>
      </c>
      <c r="V168" t="n">
        <v>0.83</v>
      </c>
      <c r="W168" t="n">
        <v>5.36</v>
      </c>
      <c r="X168" t="n">
        <v>1.23</v>
      </c>
      <c r="Y168" t="n">
        <v>1</v>
      </c>
      <c r="Z168" t="n">
        <v>10</v>
      </c>
    </row>
    <row r="169">
      <c r="A169" t="n">
        <v>9</v>
      </c>
      <c r="B169" t="n">
        <v>40</v>
      </c>
      <c r="C169" t="inlineStr">
        <is>
          <t xml:space="preserve">CONCLUIDO	</t>
        </is>
      </c>
      <c r="D169" t="n">
        <v>3.5739</v>
      </c>
      <c r="E169" t="n">
        <v>27.98</v>
      </c>
      <c r="F169" t="n">
        <v>25.29</v>
      </c>
      <c r="G169" t="n">
        <v>37.93</v>
      </c>
      <c r="H169" t="n">
        <v>0.62</v>
      </c>
      <c r="I169" t="n">
        <v>40</v>
      </c>
      <c r="J169" t="n">
        <v>92.63</v>
      </c>
      <c r="K169" t="n">
        <v>37.55</v>
      </c>
      <c r="L169" t="n">
        <v>3.25</v>
      </c>
      <c r="M169" t="n">
        <v>33</v>
      </c>
      <c r="N169" t="n">
        <v>11.83</v>
      </c>
      <c r="O169" t="n">
        <v>11658.24</v>
      </c>
      <c r="P169" t="n">
        <v>173.95</v>
      </c>
      <c r="Q169" t="n">
        <v>1397.22</v>
      </c>
      <c r="R169" t="n">
        <v>108.81</v>
      </c>
      <c r="S169" t="n">
        <v>66.97</v>
      </c>
      <c r="T169" t="n">
        <v>18205.49</v>
      </c>
      <c r="U169" t="n">
        <v>0.62</v>
      </c>
      <c r="V169" t="n">
        <v>0.83</v>
      </c>
      <c r="W169" t="n">
        <v>5.37</v>
      </c>
      <c r="X169" t="n">
        <v>1.12</v>
      </c>
      <c r="Y169" t="n">
        <v>1</v>
      </c>
      <c r="Z169" t="n">
        <v>10</v>
      </c>
    </row>
    <row r="170">
      <c r="A170" t="n">
        <v>10</v>
      </c>
      <c r="B170" t="n">
        <v>40</v>
      </c>
      <c r="C170" t="inlineStr">
        <is>
          <t xml:space="preserve">CONCLUIDO	</t>
        </is>
      </c>
      <c r="D170" t="n">
        <v>3.5911</v>
      </c>
      <c r="E170" t="n">
        <v>27.85</v>
      </c>
      <c r="F170" t="n">
        <v>25.21</v>
      </c>
      <c r="G170" t="n">
        <v>40.88</v>
      </c>
      <c r="H170" t="n">
        <v>0.66</v>
      </c>
      <c r="I170" t="n">
        <v>37</v>
      </c>
      <c r="J170" t="n">
        <v>92.94</v>
      </c>
      <c r="K170" t="n">
        <v>37.55</v>
      </c>
      <c r="L170" t="n">
        <v>3.5</v>
      </c>
      <c r="M170" t="n">
        <v>14</v>
      </c>
      <c r="N170" t="n">
        <v>11.88</v>
      </c>
      <c r="O170" t="n">
        <v>11696.16</v>
      </c>
      <c r="P170" t="n">
        <v>169.65</v>
      </c>
      <c r="Q170" t="n">
        <v>1397.54</v>
      </c>
      <c r="R170" t="n">
        <v>105.57</v>
      </c>
      <c r="S170" t="n">
        <v>66.97</v>
      </c>
      <c r="T170" t="n">
        <v>16600.59</v>
      </c>
      <c r="U170" t="n">
        <v>0.63</v>
      </c>
      <c r="V170" t="n">
        <v>0.83</v>
      </c>
      <c r="W170" t="n">
        <v>5.38</v>
      </c>
      <c r="X170" t="n">
        <v>1.04</v>
      </c>
      <c r="Y170" t="n">
        <v>1</v>
      </c>
      <c r="Z170" t="n">
        <v>10</v>
      </c>
    </row>
    <row r="171">
      <c r="A171" t="n">
        <v>11</v>
      </c>
      <c r="B171" t="n">
        <v>40</v>
      </c>
      <c r="C171" t="inlineStr">
        <is>
          <t xml:space="preserve">CONCLUIDO	</t>
        </is>
      </c>
      <c r="D171" t="n">
        <v>3.5877</v>
      </c>
      <c r="E171" t="n">
        <v>27.87</v>
      </c>
      <c r="F171" t="n">
        <v>25.23</v>
      </c>
      <c r="G171" t="n">
        <v>40.92</v>
      </c>
      <c r="H171" t="n">
        <v>0.71</v>
      </c>
      <c r="I171" t="n">
        <v>37</v>
      </c>
      <c r="J171" t="n">
        <v>93.23999999999999</v>
      </c>
      <c r="K171" t="n">
        <v>37.55</v>
      </c>
      <c r="L171" t="n">
        <v>3.75</v>
      </c>
      <c r="M171" t="n">
        <v>3</v>
      </c>
      <c r="N171" t="n">
        <v>11.94</v>
      </c>
      <c r="O171" t="n">
        <v>11734.1</v>
      </c>
      <c r="P171" t="n">
        <v>170.56</v>
      </c>
      <c r="Q171" t="n">
        <v>1397.32</v>
      </c>
      <c r="R171" t="n">
        <v>105.83</v>
      </c>
      <c r="S171" t="n">
        <v>66.97</v>
      </c>
      <c r="T171" t="n">
        <v>16733.87</v>
      </c>
      <c r="U171" t="n">
        <v>0.63</v>
      </c>
      <c r="V171" t="n">
        <v>0.83</v>
      </c>
      <c r="W171" t="n">
        <v>5.4</v>
      </c>
      <c r="X171" t="n">
        <v>1.07</v>
      </c>
      <c r="Y171" t="n">
        <v>1</v>
      </c>
      <c r="Z171" t="n">
        <v>10</v>
      </c>
    </row>
    <row r="172">
      <c r="A172" t="n">
        <v>12</v>
      </c>
      <c r="B172" t="n">
        <v>40</v>
      </c>
      <c r="C172" t="inlineStr">
        <is>
          <t xml:space="preserve">CONCLUIDO	</t>
        </is>
      </c>
      <c r="D172" t="n">
        <v>3.5954</v>
      </c>
      <c r="E172" t="n">
        <v>27.81</v>
      </c>
      <c r="F172" t="n">
        <v>25.19</v>
      </c>
      <c r="G172" t="n">
        <v>41.99</v>
      </c>
      <c r="H172" t="n">
        <v>0.75</v>
      </c>
      <c r="I172" t="n">
        <v>36</v>
      </c>
      <c r="J172" t="n">
        <v>93.55</v>
      </c>
      <c r="K172" t="n">
        <v>37.55</v>
      </c>
      <c r="L172" t="n">
        <v>4</v>
      </c>
      <c r="M172" t="n">
        <v>1</v>
      </c>
      <c r="N172" t="n">
        <v>12</v>
      </c>
      <c r="O172" t="n">
        <v>11772.07</v>
      </c>
      <c r="P172" t="n">
        <v>170.17</v>
      </c>
      <c r="Q172" t="n">
        <v>1397.27</v>
      </c>
      <c r="R172" t="n">
        <v>104.68</v>
      </c>
      <c r="S172" t="n">
        <v>66.97</v>
      </c>
      <c r="T172" t="n">
        <v>16162.41</v>
      </c>
      <c r="U172" t="n">
        <v>0.64</v>
      </c>
      <c r="V172" t="n">
        <v>0.84</v>
      </c>
      <c r="W172" t="n">
        <v>5.39</v>
      </c>
      <c r="X172" t="n">
        <v>1.03</v>
      </c>
      <c r="Y172" t="n">
        <v>1</v>
      </c>
      <c r="Z172" t="n">
        <v>10</v>
      </c>
    </row>
    <row r="173">
      <c r="A173" t="n">
        <v>13</v>
      </c>
      <c r="B173" t="n">
        <v>40</v>
      </c>
      <c r="C173" t="inlineStr">
        <is>
          <t xml:space="preserve">CONCLUIDO	</t>
        </is>
      </c>
      <c r="D173" t="n">
        <v>3.596</v>
      </c>
      <c r="E173" t="n">
        <v>27.81</v>
      </c>
      <c r="F173" t="n">
        <v>25.19</v>
      </c>
      <c r="G173" t="n">
        <v>41.98</v>
      </c>
      <c r="H173" t="n">
        <v>0.8</v>
      </c>
      <c r="I173" t="n">
        <v>36</v>
      </c>
      <c r="J173" t="n">
        <v>93.86</v>
      </c>
      <c r="K173" t="n">
        <v>37.55</v>
      </c>
      <c r="L173" t="n">
        <v>4.25</v>
      </c>
      <c r="M173" t="n">
        <v>0</v>
      </c>
      <c r="N173" t="n">
        <v>12.06</v>
      </c>
      <c r="O173" t="n">
        <v>11810.06</v>
      </c>
      <c r="P173" t="n">
        <v>170.55</v>
      </c>
      <c r="Q173" t="n">
        <v>1397.26</v>
      </c>
      <c r="R173" t="n">
        <v>104.43</v>
      </c>
      <c r="S173" t="n">
        <v>66.97</v>
      </c>
      <c r="T173" t="n">
        <v>16037.12</v>
      </c>
      <c r="U173" t="n">
        <v>0.64</v>
      </c>
      <c r="V173" t="n">
        <v>0.84</v>
      </c>
      <c r="W173" t="n">
        <v>5.4</v>
      </c>
      <c r="X173" t="n">
        <v>1.02</v>
      </c>
      <c r="Y173" t="n">
        <v>1</v>
      </c>
      <c r="Z173" t="n">
        <v>10</v>
      </c>
    </row>
    <row r="174">
      <c r="A174" t="n">
        <v>0</v>
      </c>
      <c r="B174" t="n">
        <v>125</v>
      </c>
      <c r="C174" t="inlineStr">
        <is>
          <t xml:space="preserve">CONCLUIDO	</t>
        </is>
      </c>
      <c r="D174" t="n">
        <v>1.6499</v>
      </c>
      <c r="E174" t="n">
        <v>60.61</v>
      </c>
      <c r="F174" t="n">
        <v>37.31</v>
      </c>
      <c r="G174" t="n">
        <v>5.15</v>
      </c>
      <c r="H174" t="n">
        <v>0.07000000000000001</v>
      </c>
      <c r="I174" t="n">
        <v>435</v>
      </c>
      <c r="J174" t="n">
        <v>242.64</v>
      </c>
      <c r="K174" t="n">
        <v>58.47</v>
      </c>
      <c r="L174" t="n">
        <v>1</v>
      </c>
      <c r="M174" t="n">
        <v>433</v>
      </c>
      <c r="N174" t="n">
        <v>58.17</v>
      </c>
      <c r="O174" t="n">
        <v>30160.1</v>
      </c>
      <c r="P174" t="n">
        <v>599.09</v>
      </c>
      <c r="Q174" t="n">
        <v>1398.14</v>
      </c>
      <c r="R174" t="n">
        <v>501.66</v>
      </c>
      <c r="S174" t="n">
        <v>66.97</v>
      </c>
      <c r="T174" t="n">
        <v>212654.92</v>
      </c>
      <c r="U174" t="n">
        <v>0.13</v>
      </c>
      <c r="V174" t="n">
        <v>0.5600000000000001</v>
      </c>
      <c r="W174" t="n">
        <v>6.03</v>
      </c>
      <c r="X174" t="n">
        <v>13.13</v>
      </c>
      <c r="Y174" t="n">
        <v>1</v>
      </c>
      <c r="Z174" t="n">
        <v>10</v>
      </c>
    </row>
    <row r="175">
      <c r="A175" t="n">
        <v>1</v>
      </c>
      <c r="B175" t="n">
        <v>125</v>
      </c>
      <c r="C175" t="inlineStr">
        <is>
          <t xml:space="preserve">CONCLUIDO	</t>
        </is>
      </c>
      <c r="D175" t="n">
        <v>1.9695</v>
      </c>
      <c r="E175" t="n">
        <v>50.77</v>
      </c>
      <c r="F175" t="n">
        <v>33.38</v>
      </c>
      <c r="G175" t="n">
        <v>6.46</v>
      </c>
      <c r="H175" t="n">
        <v>0.09</v>
      </c>
      <c r="I175" t="n">
        <v>310</v>
      </c>
      <c r="J175" t="n">
        <v>243.08</v>
      </c>
      <c r="K175" t="n">
        <v>58.47</v>
      </c>
      <c r="L175" t="n">
        <v>1.25</v>
      </c>
      <c r="M175" t="n">
        <v>308</v>
      </c>
      <c r="N175" t="n">
        <v>58.36</v>
      </c>
      <c r="O175" t="n">
        <v>30214.33</v>
      </c>
      <c r="P175" t="n">
        <v>534.9299999999999</v>
      </c>
      <c r="Q175" t="n">
        <v>1397.97</v>
      </c>
      <c r="R175" t="n">
        <v>372.63</v>
      </c>
      <c r="S175" t="n">
        <v>66.97</v>
      </c>
      <c r="T175" t="n">
        <v>148768.12</v>
      </c>
      <c r="U175" t="n">
        <v>0.18</v>
      </c>
      <c r="V175" t="n">
        <v>0.63</v>
      </c>
      <c r="W175" t="n">
        <v>5.81</v>
      </c>
      <c r="X175" t="n">
        <v>9.199999999999999</v>
      </c>
      <c r="Y175" t="n">
        <v>1</v>
      </c>
      <c r="Z175" t="n">
        <v>10</v>
      </c>
    </row>
    <row r="176">
      <c r="A176" t="n">
        <v>2</v>
      </c>
      <c r="B176" t="n">
        <v>125</v>
      </c>
      <c r="C176" t="inlineStr">
        <is>
          <t xml:space="preserve">CONCLUIDO	</t>
        </is>
      </c>
      <c r="D176" t="n">
        <v>2.2026</v>
      </c>
      <c r="E176" t="n">
        <v>45.4</v>
      </c>
      <c r="F176" t="n">
        <v>31.26</v>
      </c>
      <c r="G176" t="n">
        <v>7.78</v>
      </c>
      <c r="H176" t="n">
        <v>0.11</v>
      </c>
      <c r="I176" t="n">
        <v>241</v>
      </c>
      <c r="J176" t="n">
        <v>243.52</v>
      </c>
      <c r="K176" t="n">
        <v>58.47</v>
      </c>
      <c r="L176" t="n">
        <v>1.5</v>
      </c>
      <c r="M176" t="n">
        <v>239</v>
      </c>
      <c r="N176" t="n">
        <v>58.55</v>
      </c>
      <c r="O176" t="n">
        <v>30268.64</v>
      </c>
      <c r="P176" t="n">
        <v>499.92</v>
      </c>
      <c r="Q176" t="n">
        <v>1397.94</v>
      </c>
      <c r="R176" t="n">
        <v>303.5</v>
      </c>
      <c r="S176" t="n">
        <v>66.97</v>
      </c>
      <c r="T176" t="n">
        <v>114544.47</v>
      </c>
      <c r="U176" t="n">
        <v>0.22</v>
      </c>
      <c r="V176" t="n">
        <v>0.67</v>
      </c>
      <c r="W176" t="n">
        <v>5.7</v>
      </c>
      <c r="X176" t="n">
        <v>7.09</v>
      </c>
      <c r="Y176" t="n">
        <v>1</v>
      </c>
      <c r="Z176" t="n">
        <v>10</v>
      </c>
    </row>
    <row r="177">
      <c r="A177" t="n">
        <v>3</v>
      </c>
      <c r="B177" t="n">
        <v>125</v>
      </c>
      <c r="C177" t="inlineStr">
        <is>
          <t xml:space="preserve">CONCLUIDO	</t>
        </is>
      </c>
      <c r="D177" t="n">
        <v>2.3795</v>
      </c>
      <c r="E177" t="n">
        <v>42.03</v>
      </c>
      <c r="F177" t="n">
        <v>29.92</v>
      </c>
      <c r="G177" t="n">
        <v>9.07</v>
      </c>
      <c r="H177" t="n">
        <v>0.13</v>
      </c>
      <c r="I177" t="n">
        <v>198</v>
      </c>
      <c r="J177" t="n">
        <v>243.96</v>
      </c>
      <c r="K177" t="n">
        <v>58.47</v>
      </c>
      <c r="L177" t="n">
        <v>1.75</v>
      </c>
      <c r="M177" t="n">
        <v>196</v>
      </c>
      <c r="N177" t="n">
        <v>58.74</v>
      </c>
      <c r="O177" t="n">
        <v>30323.01</v>
      </c>
      <c r="P177" t="n">
        <v>477.5</v>
      </c>
      <c r="Q177" t="n">
        <v>1397.5</v>
      </c>
      <c r="R177" t="n">
        <v>260.69</v>
      </c>
      <c r="S177" t="n">
        <v>66.97</v>
      </c>
      <c r="T177" t="n">
        <v>93354.2</v>
      </c>
      <c r="U177" t="n">
        <v>0.26</v>
      </c>
      <c r="V177" t="n">
        <v>0.7</v>
      </c>
      <c r="W177" t="n">
        <v>5.6</v>
      </c>
      <c r="X177" t="n">
        <v>5.75</v>
      </c>
      <c r="Y177" t="n">
        <v>1</v>
      </c>
      <c r="Z177" t="n">
        <v>10</v>
      </c>
    </row>
    <row r="178">
      <c r="A178" t="n">
        <v>4</v>
      </c>
      <c r="B178" t="n">
        <v>125</v>
      </c>
      <c r="C178" t="inlineStr">
        <is>
          <t xml:space="preserve">CONCLUIDO	</t>
        </is>
      </c>
      <c r="D178" t="n">
        <v>2.5155</v>
      </c>
      <c r="E178" t="n">
        <v>39.75</v>
      </c>
      <c r="F178" t="n">
        <v>29.06</v>
      </c>
      <c r="G178" t="n">
        <v>10.38</v>
      </c>
      <c r="H178" t="n">
        <v>0.15</v>
      </c>
      <c r="I178" t="n">
        <v>168</v>
      </c>
      <c r="J178" t="n">
        <v>244.41</v>
      </c>
      <c r="K178" t="n">
        <v>58.47</v>
      </c>
      <c r="L178" t="n">
        <v>2</v>
      </c>
      <c r="M178" t="n">
        <v>166</v>
      </c>
      <c r="N178" t="n">
        <v>58.93</v>
      </c>
      <c r="O178" t="n">
        <v>30377.45</v>
      </c>
      <c r="P178" t="n">
        <v>462.69</v>
      </c>
      <c r="Q178" t="n">
        <v>1397.68</v>
      </c>
      <c r="R178" t="n">
        <v>232.01</v>
      </c>
      <c r="S178" t="n">
        <v>66.97</v>
      </c>
      <c r="T178" t="n">
        <v>79164.28999999999</v>
      </c>
      <c r="U178" t="n">
        <v>0.29</v>
      </c>
      <c r="V178" t="n">
        <v>0.72</v>
      </c>
      <c r="W178" t="n">
        <v>5.57</v>
      </c>
      <c r="X178" t="n">
        <v>4.89</v>
      </c>
      <c r="Y178" t="n">
        <v>1</v>
      </c>
      <c r="Z178" t="n">
        <v>10</v>
      </c>
    </row>
    <row r="179">
      <c r="A179" t="n">
        <v>5</v>
      </c>
      <c r="B179" t="n">
        <v>125</v>
      </c>
      <c r="C179" t="inlineStr">
        <is>
          <t xml:space="preserve">CONCLUIDO	</t>
        </is>
      </c>
      <c r="D179" t="n">
        <v>2.6339</v>
      </c>
      <c r="E179" t="n">
        <v>37.97</v>
      </c>
      <c r="F179" t="n">
        <v>28.36</v>
      </c>
      <c r="G179" t="n">
        <v>11.74</v>
      </c>
      <c r="H179" t="n">
        <v>0.16</v>
      </c>
      <c r="I179" t="n">
        <v>145</v>
      </c>
      <c r="J179" t="n">
        <v>244.85</v>
      </c>
      <c r="K179" t="n">
        <v>58.47</v>
      </c>
      <c r="L179" t="n">
        <v>2.25</v>
      </c>
      <c r="M179" t="n">
        <v>143</v>
      </c>
      <c r="N179" t="n">
        <v>59.12</v>
      </c>
      <c r="O179" t="n">
        <v>30431.96</v>
      </c>
      <c r="P179" t="n">
        <v>450.64</v>
      </c>
      <c r="Q179" t="n">
        <v>1397.37</v>
      </c>
      <c r="R179" t="n">
        <v>208.91</v>
      </c>
      <c r="S179" t="n">
        <v>66.97</v>
      </c>
      <c r="T179" t="n">
        <v>67729.25</v>
      </c>
      <c r="U179" t="n">
        <v>0.32</v>
      </c>
      <c r="V179" t="n">
        <v>0.74</v>
      </c>
      <c r="W179" t="n">
        <v>5.54</v>
      </c>
      <c r="X179" t="n">
        <v>4.19</v>
      </c>
      <c r="Y179" t="n">
        <v>1</v>
      </c>
      <c r="Z179" t="n">
        <v>10</v>
      </c>
    </row>
    <row r="180">
      <c r="A180" t="n">
        <v>6</v>
      </c>
      <c r="B180" t="n">
        <v>125</v>
      </c>
      <c r="C180" t="inlineStr">
        <is>
          <t xml:space="preserve">CONCLUIDO	</t>
        </is>
      </c>
      <c r="D180" t="n">
        <v>2.7262</v>
      </c>
      <c r="E180" t="n">
        <v>36.68</v>
      </c>
      <c r="F180" t="n">
        <v>27.88</v>
      </c>
      <c r="G180" t="n">
        <v>13.07</v>
      </c>
      <c r="H180" t="n">
        <v>0.18</v>
      </c>
      <c r="I180" t="n">
        <v>128</v>
      </c>
      <c r="J180" t="n">
        <v>245.29</v>
      </c>
      <c r="K180" t="n">
        <v>58.47</v>
      </c>
      <c r="L180" t="n">
        <v>2.5</v>
      </c>
      <c r="M180" t="n">
        <v>126</v>
      </c>
      <c r="N180" t="n">
        <v>59.32</v>
      </c>
      <c r="O180" t="n">
        <v>30486.54</v>
      </c>
      <c r="P180" t="n">
        <v>442.02</v>
      </c>
      <c r="Q180" t="n">
        <v>1397.72</v>
      </c>
      <c r="R180" t="n">
        <v>192.77</v>
      </c>
      <c r="S180" t="n">
        <v>66.97</v>
      </c>
      <c r="T180" t="n">
        <v>59745.65</v>
      </c>
      <c r="U180" t="n">
        <v>0.35</v>
      </c>
      <c r="V180" t="n">
        <v>0.76</v>
      </c>
      <c r="W180" t="n">
        <v>5.52</v>
      </c>
      <c r="X180" t="n">
        <v>3.71</v>
      </c>
      <c r="Y180" t="n">
        <v>1</v>
      </c>
      <c r="Z180" t="n">
        <v>10</v>
      </c>
    </row>
    <row r="181">
      <c r="A181" t="n">
        <v>7</v>
      </c>
      <c r="B181" t="n">
        <v>125</v>
      </c>
      <c r="C181" t="inlineStr">
        <is>
          <t xml:space="preserve">CONCLUIDO	</t>
        </is>
      </c>
      <c r="D181" t="n">
        <v>2.8031</v>
      </c>
      <c r="E181" t="n">
        <v>35.68</v>
      </c>
      <c r="F181" t="n">
        <v>27.49</v>
      </c>
      <c r="G181" t="n">
        <v>14.34</v>
      </c>
      <c r="H181" t="n">
        <v>0.2</v>
      </c>
      <c r="I181" t="n">
        <v>115</v>
      </c>
      <c r="J181" t="n">
        <v>245.73</v>
      </c>
      <c r="K181" t="n">
        <v>58.47</v>
      </c>
      <c r="L181" t="n">
        <v>2.75</v>
      </c>
      <c r="M181" t="n">
        <v>113</v>
      </c>
      <c r="N181" t="n">
        <v>59.51</v>
      </c>
      <c r="O181" t="n">
        <v>30541.19</v>
      </c>
      <c r="P181" t="n">
        <v>434.92</v>
      </c>
      <c r="Q181" t="n">
        <v>1397.4</v>
      </c>
      <c r="R181" t="n">
        <v>180.39</v>
      </c>
      <c r="S181" t="n">
        <v>66.97</v>
      </c>
      <c r="T181" t="n">
        <v>53620.98</v>
      </c>
      <c r="U181" t="n">
        <v>0.37</v>
      </c>
      <c r="V181" t="n">
        <v>0.77</v>
      </c>
      <c r="W181" t="n">
        <v>5.49</v>
      </c>
      <c r="X181" t="n">
        <v>3.32</v>
      </c>
      <c r="Y181" t="n">
        <v>1</v>
      </c>
      <c r="Z181" t="n">
        <v>10</v>
      </c>
    </row>
    <row r="182">
      <c r="A182" t="n">
        <v>8</v>
      </c>
      <c r="B182" t="n">
        <v>125</v>
      </c>
      <c r="C182" t="inlineStr">
        <is>
          <t xml:space="preserve">CONCLUIDO	</t>
        </is>
      </c>
      <c r="D182" t="n">
        <v>2.8736</v>
      </c>
      <c r="E182" t="n">
        <v>34.8</v>
      </c>
      <c r="F182" t="n">
        <v>27.13</v>
      </c>
      <c r="G182" t="n">
        <v>15.65</v>
      </c>
      <c r="H182" t="n">
        <v>0.22</v>
      </c>
      <c r="I182" t="n">
        <v>104</v>
      </c>
      <c r="J182" t="n">
        <v>246.18</v>
      </c>
      <c r="K182" t="n">
        <v>58.47</v>
      </c>
      <c r="L182" t="n">
        <v>3</v>
      </c>
      <c r="M182" t="n">
        <v>102</v>
      </c>
      <c r="N182" t="n">
        <v>59.7</v>
      </c>
      <c r="O182" t="n">
        <v>30595.91</v>
      </c>
      <c r="P182" t="n">
        <v>428.08</v>
      </c>
      <c r="Q182" t="n">
        <v>1397.34</v>
      </c>
      <c r="R182" t="n">
        <v>168.99</v>
      </c>
      <c r="S182" t="n">
        <v>66.97</v>
      </c>
      <c r="T182" t="n">
        <v>47978.21</v>
      </c>
      <c r="U182" t="n">
        <v>0.4</v>
      </c>
      <c r="V182" t="n">
        <v>0.78</v>
      </c>
      <c r="W182" t="n">
        <v>5.47</v>
      </c>
      <c r="X182" t="n">
        <v>2.96</v>
      </c>
      <c r="Y182" t="n">
        <v>1</v>
      </c>
      <c r="Z182" t="n">
        <v>10</v>
      </c>
    </row>
    <row r="183">
      <c r="A183" t="n">
        <v>9</v>
      </c>
      <c r="B183" t="n">
        <v>125</v>
      </c>
      <c r="C183" t="inlineStr">
        <is>
          <t xml:space="preserve">CONCLUIDO	</t>
        </is>
      </c>
      <c r="D183" t="n">
        <v>2.9296</v>
      </c>
      <c r="E183" t="n">
        <v>34.13</v>
      </c>
      <c r="F183" t="n">
        <v>26.89</v>
      </c>
      <c r="G183" t="n">
        <v>16.98</v>
      </c>
      <c r="H183" t="n">
        <v>0.23</v>
      </c>
      <c r="I183" t="n">
        <v>95</v>
      </c>
      <c r="J183" t="n">
        <v>246.62</v>
      </c>
      <c r="K183" t="n">
        <v>58.47</v>
      </c>
      <c r="L183" t="n">
        <v>3.25</v>
      </c>
      <c r="M183" t="n">
        <v>93</v>
      </c>
      <c r="N183" t="n">
        <v>59.9</v>
      </c>
      <c r="O183" t="n">
        <v>30650.7</v>
      </c>
      <c r="P183" t="n">
        <v>423.43</v>
      </c>
      <c r="Q183" t="n">
        <v>1397.59</v>
      </c>
      <c r="R183" t="n">
        <v>160.98</v>
      </c>
      <c r="S183" t="n">
        <v>66.97</v>
      </c>
      <c r="T183" t="n">
        <v>44018.13</v>
      </c>
      <c r="U183" t="n">
        <v>0.42</v>
      </c>
      <c r="V183" t="n">
        <v>0.78</v>
      </c>
      <c r="W183" t="n">
        <v>5.46</v>
      </c>
      <c r="X183" t="n">
        <v>2.72</v>
      </c>
      <c r="Y183" t="n">
        <v>1</v>
      </c>
      <c r="Z183" t="n">
        <v>10</v>
      </c>
    </row>
    <row r="184">
      <c r="A184" t="n">
        <v>10</v>
      </c>
      <c r="B184" t="n">
        <v>125</v>
      </c>
      <c r="C184" t="inlineStr">
        <is>
          <t xml:space="preserve">CONCLUIDO	</t>
        </is>
      </c>
      <c r="D184" t="n">
        <v>2.9842</v>
      </c>
      <c r="E184" t="n">
        <v>33.51</v>
      </c>
      <c r="F184" t="n">
        <v>26.64</v>
      </c>
      <c r="G184" t="n">
        <v>18.38</v>
      </c>
      <c r="H184" t="n">
        <v>0.25</v>
      </c>
      <c r="I184" t="n">
        <v>87</v>
      </c>
      <c r="J184" t="n">
        <v>247.07</v>
      </c>
      <c r="K184" t="n">
        <v>58.47</v>
      </c>
      <c r="L184" t="n">
        <v>3.5</v>
      </c>
      <c r="M184" t="n">
        <v>85</v>
      </c>
      <c r="N184" t="n">
        <v>60.09</v>
      </c>
      <c r="O184" t="n">
        <v>30705.56</v>
      </c>
      <c r="P184" t="n">
        <v>418.51</v>
      </c>
      <c r="Q184" t="n">
        <v>1397.3</v>
      </c>
      <c r="R184" t="n">
        <v>153.42</v>
      </c>
      <c r="S184" t="n">
        <v>66.97</v>
      </c>
      <c r="T184" t="n">
        <v>40278.52</v>
      </c>
      <c r="U184" t="n">
        <v>0.44</v>
      </c>
      <c r="V184" t="n">
        <v>0.79</v>
      </c>
      <c r="W184" t="n">
        <v>5.43</v>
      </c>
      <c r="X184" t="n">
        <v>2.48</v>
      </c>
      <c r="Y184" t="n">
        <v>1</v>
      </c>
      <c r="Z184" t="n">
        <v>10</v>
      </c>
    </row>
    <row r="185">
      <c r="A185" t="n">
        <v>11</v>
      </c>
      <c r="B185" t="n">
        <v>125</v>
      </c>
      <c r="C185" t="inlineStr">
        <is>
          <t xml:space="preserve">CONCLUIDO	</t>
        </is>
      </c>
      <c r="D185" t="n">
        <v>3.0248</v>
      </c>
      <c r="E185" t="n">
        <v>33.06</v>
      </c>
      <c r="F185" t="n">
        <v>26.48</v>
      </c>
      <c r="G185" t="n">
        <v>19.61</v>
      </c>
      <c r="H185" t="n">
        <v>0.27</v>
      </c>
      <c r="I185" t="n">
        <v>81</v>
      </c>
      <c r="J185" t="n">
        <v>247.51</v>
      </c>
      <c r="K185" t="n">
        <v>58.47</v>
      </c>
      <c r="L185" t="n">
        <v>3.75</v>
      </c>
      <c r="M185" t="n">
        <v>79</v>
      </c>
      <c r="N185" t="n">
        <v>60.29</v>
      </c>
      <c r="O185" t="n">
        <v>30760.49</v>
      </c>
      <c r="P185" t="n">
        <v>415.11</v>
      </c>
      <c r="Q185" t="n">
        <v>1397.35</v>
      </c>
      <c r="R185" t="n">
        <v>147.97</v>
      </c>
      <c r="S185" t="n">
        <v>66.97</v>
      </c>
      <c r="T185" t="n">
        <v>37581.81</v>
      </c>
      <c r="U185" t="n">
        <v>0.45</v>
      </c>
      <c r="V185" t="n">
        <v>0.79</v>
      </c>
      <c r="W185" t="n">
        <v>5.42</v>
      </c>
      <c r="X185" t="n">
        <v>2.31</v>
      </c>
      <c r="Y185" t="n">
        <v>1</v>
      </c>
      <c r="Z185" t="n">
        <v>10</v>
      </c>
    </row>
    <row r="186">
      <c r="A186" t="n">
        <v>12</v>
      </c>
      <c r="B186" t="n">
        <v>125</v>
      </c>
      <c r="C186" t="inlineStr">
        <is>
          <t xml:space="preserve">CONCLUIDO	</t>
        </is>
      </c>
      <c r="D186" t="n">
        <v>3.0673</v>
      </c>
      <c r="E186" t="n">
        <v>32.6</v>
      </c>
      <c r="F186" t="n">
        <v>26.3</v>
      </c>
      <c r="G186" t="n">
        <v>21.04</v>
      </c>
      <c r="H186" t="n">
        <v>0.29</v>
      </c>
      <c r="I186" t="n">
        <v>75</v>
      </c>
      <c r="J186" t="n">
        <v>247.96</v>
      </c>
      <c r="K186" t="n">
        <v>58.47</v>
      </c>
      <c r="L186" t="n">
        <v>4</v>
      </c>
      <c r="M186" t="n">
        <v>73</v>
      </c>
      <c r="N186" t="n">
        <v>60.48</v>
      </c>
      <c r="O186" t="n">
        <v>30815.5</v>
      </c>
      <c r="P186" t="n">
        <v>411.11</v>
      </c>
      <c r="Q186" t="n">
        <v>1397.34</v>
      </c>
      <c r="R186" t="n">
        <v>142.17</v>
      </c>
      <c r="S186" t="n">
        <v>66.97</v>
      </c>
      <c r="T186" t="n">
        <v>34711.98</v>
      </c>
      <c r="U186" t="n">
        <v>0.47</v>
      </c>
      <c r="V186" t="n">
        <v>0.8</v>
      </c>
      <c r="W186" t="n">
        <v>5.42</v>
      </c>
      <c r="X186" t="n">
        <v>2.14</v>
      </c>
      <c r="Y186" t="n">
        <v>1</v>
      </c>
      <c r="Z186" t="n">
        <v>10</v>
      </c>
    </row>
    <row r="187">
      <c r="A187" t="n">
        <v>13</v>
      </c>
      <c r="B187" t="n">
        <v>125</v>
      </c>
      <c r="C187" t="inlineStr">
        <is>
          <t xml:space="preserve">CONCLUIDO	</t>
        </is>
      </c>
      <c r="D187" t="n">
        <v>3.104</v>
      </c>
      <c r="E187" t="n">
        <v>32.22</v>
      </c>
      <c r="F187" t="n">
        <v>26.15</v>
      </c>
      <c r="G187" t="n">
        <v>22.42</v>
      </c>
      <c r="H187" t="n">
        <v>0.3</v>
      </c>
      <c r="I187" t="n">
        <v>70</v>
      </c>
      <c r="J187" t="n">
        <v>248.4</v>
      </c>
      <c r="K187" t="n">
        <v>58.47</v>
      </c>
      <c r="L187" t="n">
        <v>4.25</v>
      </c>
      <c r="M187" t="n">
        <v>68</v>
      </c>
      <c r="N187" t="n">
        <v>60.68</v>
      </c>
      <c r="O187" t="n">
        <v>30870.57</v>
      </c>
      <c r="P187" t="n">
        <v>407.96</v>
      </c>
      <c r="Q187" t="n">
        <v>1397.35</v>
      </c>
      <c r="R187" t="n">
        <v>137.47</v>
      </c>
      <c r="S187" t="n">
        <v>66.97</v>
      </c>
      <c r="T187" t="n">
        <v>32384.64</v>
      </c>
      <c r="U187" t="n">
        <v>0.49</v>
      </c>
      <c r="V187" t="n">
        <v>0.8</v>
      </c>
      <c r="W187" t="n">
        <v>5.4</v>
      </c>
      <c r="X187" t="n">
        <v>1.99</v>
      </c>
      <c r="Y187" t="n">
        <v>1</v>
      </c>
      <c r="Z187" t="n">
        <v>10</v>
      </c>
    </row>
    <row r="188">
      <c r="A188" t="n">
        <v>14</v>
      </c>
      <c r="B188" t="n">
        <v>125</v>
      </c>
      <c r="C188" t="inlineStr">
        <is>
          <t xml:space="preserve">CONCLUIDO	</t>
        </is>
      </c>
      <c r="D188" t="n">
        <v>3.1338</v>
      </c>
      <c r="E188" t="n">
        <v>31.91</v>
      </c>
      <c r="F188" t="n">
        <v>26.04</v>
      </c>
      <c r="G188" t="n">
        <v>23.67</v>
      </c>
      <c r="H188" t="n">
        <v>0.32</v>
      </c>
      <c r="I188" t="n">
        <v>66</v>
      </c>
      <c r="J188" t="n">
        <v>248.85</v>
      </c>
      <c r="K188" t="n">
        <v>58.47</v>
      </c>
      <c r="L188" t="n">
        <v>4.5</v>
      </c>
      <c r="M188" t="n">
        <v>64</v>
      </c>
      <c r="N188" t="n">
        <v>60.88</v>
      </c>
      <c r="O188" t="n">
        <v>30925.72</v>
      </c>
      <c r="P188" t="n">
        <v>405.24</v>
      </c>
      <c r="Q188" t="n">
        <v>1397.21</v>
      </c>
      <c r="R188" t="n">
        <v>133.64</v>
      </c>
      <c r="S188" t="n">
        <v>66.97</v>
      </c>
      <c r="T188" t="n">
        <v>30491.38</v>
      </c>
      <c r="U188" t="n">
        <v>0.5</v>
      </c>
      <c r="V188" t="n">
        <v>0.8100000000000001</v>
      </c>
      <c r="W188" t="n">
        <v>5.4</v>
      </c>
      <c r="X188" t="n">
        <v>1.87</v>
      </c>
      <c r="Y188" t="n">
        <v>1</v>
      </c>
      <c r="Z188" t="n">
        <v>10</v>
      </c>
    </row>
    <row r="189">
      <c r="A189" t="n">
        <v>15</v>
      </c>
      <c r="B189" t="n">
        <v>125</v>
      </c>
      <c r="C189" t="inlineStr">
        <is>
          <t xml:space="preserve">CONCLUIDO	</t>
        </is>
      </c>
      <c r="D189" t="n">
        <v>3.1628</v>
      </c>
      <c r="E189" t="n">
        <v>31.62</v>
      </c>
      <c r="F189" t="n">
        <v>25.93</v>
      </c>
      <c r="G189" t="n">
        <v>25.1</v>
      </c>
      <c r="H189" t="n">
        <v>0.34</v>
      </c>
      <c r="I189" t="n">
        <v>62</v>
      </c>
      <c r="J189" t="n">
        <v>249.3</v>
      </c>
      <c r="K189" t="n">
        <v>58.47</v>
      </c>
      <c r="L189" t="n">
        <v>4.75</v>
      </c>
      <c r="M189" t="n">
        <v>60</v>
      </c>
      <c r="N189" t="n">
        <v>61.07</v>
      </c>
      <c r="O189" t="n">
        <v>30980.93</v>
      </c>
      <c r="P189" t="n">
        <v>402.66</v>
      </c>
      <c r="Q189" t="n">
        <v>1397.63</v>
      </c>
      <c r="R189" t="n">
        <v>129.93</v>
      </c>
      <c r="S189" t="n">
        <v>66.97</v>
      </c>
      <c r="T189" t="n">
        <v>28657.61</v>
      </c>
      <c r="U189" t="n">
        <v>0.52</v>
      </c>
      <c r="V189" t="n">
        <v>0.8100000000000001</v>
      </c>
      <c r="W189" t="n">
        <v>5.4</v>
      </c>
      <c r="X189" t="n">
        <v>1.76</v>
      </c>
      <c r="Y189" t="n">
        <v>1</v>
      </c>
      <c r="Z189" t="n">
        <v>10</v>
      </c>
    </row>
    <row r="190">
      <c r="A190" t="n">
        <v>16</v>
      </c>
      <c r="B190" t="n">
        <v>125</v>
      </c>
      <c r="C190" t="inlineStr">
        <is>
          <t xml:space="preserve">CONCLUIDO	</t>
        </is>
      </c>
      <c r="D190" t="n">
        <v>3.1858</v>
      </c>
      <c r="E190" t="n">
        <v>31.39</v>
      </c>
      <c r="F190" t="n">
        <v>25.85</v>
      </c>
      <c r="G190" t="n">
        <v>26.28</v>
      </c>
      <c r="H190" t="n">
        <v>0.36</v>
      </c>
      <c r="I190" t="n">
        <v>59</v>
      </c>
      <c r="J190" t="n">
        <v>249.75</v>
      </c>
      <c r="K190" t="n">
        <v>58.47</v>
      </c>
      <c r="L190" t="n">
        <v>5</v>
      </c>
      <c r="M190" t="n">
        <v>57</v>
      </c>
      <c r="N190" t="n">
        <v>61.27</v>
      </c>
      <c r="O190" t="n">
        <v>31036.22</v>
      </c>
      <c r="P190" t="n">
        <v>400.14</v>
      </c>
      <c r="Q190" t="n">
        <v>1397.31</v>
      </c>
      <c r="R190" t="n">
        <v>127.21</v>
      </c>
      <c r="S190" t="n">
        <v>66.97</v>
      </c>
      <c r="T190" t="n">
        <v>27312.15</v>
      </c>
      <c r="U190" t="n">
        <v>0.53</v>
      </c>
      <c r="V190" t="n">
        <v>0.8100000000000001</v>
      </c>
      <c r="W190" t="n">
        <v>5.39</v>
      </c>
      <c r="X190" t="n">
        <v>1.68</v>
      </c>
      <c r="Y190" t="n">
        <v>1</v>
      </c>
      <c r="Z190" t="n">
        <v>10</v>
      </c>
    </row>
    <row r="191">
      <c r="A191" t="n">
        <v>17</v>
      </c>
      <c r="B191" t="n">
        <v>125</v>
      </c>
      <c r="C191" t="inlineStr">
        <is>
          <t xml:space="preserve">CONCLUIDO	</t>
        </is>
      </c>
      <c r="D191" t="n">
        <v>3.209</v>
      </c>
      <c r="E191" t="n">
        <v>31.16</v>
      </c>
      <c r="F191" t="n">
        <v>25.76</v>
      </c>
      <c r="G191" t="n">
        <v>27.6</v>
      </c>
      <c r="H191" t="n">
        <v>0.37</v>
      </c>
      <c r="I191" t="n">
        <v>56</v>
      </c>
      <c r="J191" t="n">
        <v>250.2</v>
      </c>
      <c r="K191" t="n">
        <v>58.47</v>
      </c>
      <c r="L191" t="n">
        <v>5.25</v>
      </c>
      <c r="M191" t="n">
        <v>54</v>
      </c>
      <c r="N191" t="n">
        <v>61.47</v>
      </c>
      <c r="O191" t="n">
        <v>31091.59</v>
      </c>
      <c r="P191" t="n">
        <v>398.17</v>
      </c>
      <c r="Q191" t="n">
        <v>1397.27</v>
      </c>
      <c r="R191" t="n">
        <v>124.12</v>
      </c>
      <c r="S191" t="n">
        <v>66.97</v>
      </c>
      <c r="T191" t="n">
        <v>25781.89</v>
      </c>
      <c r="U191" t="n">
        <v>0.54</v>
      </c>
      <c r="V191" t="n">
        <v>0.82</v>
      </c>
      <c r="W191" t="n">
        <v>5.4</v>
      </c>
      <c r="X191" t="n">
        <v>1.59</v>
      </c>
      <c r="Y191" t="n">
        <v>1</v>
      </c>
      <c r="Z191" t="n">
        <v>10</v>
      </c>
    </row>
    <row r="192">
      <c r="A192" t="n">
        <v>18</v>
      </c>
      <c r="B192" t="n">
        <v>125</v>
      </c>
      <c r="C192" t="inlineStr">
        <is>
          <t xml:space="preserve">CONCLUIDO	</t>
        </is>
      </c>
      <c r="D192" t="n">
        <v>3.2355</v>
      </c>
      <c r="E192" t="n">
        <v>30.91</v>
      </c>
      <c r="F192" t="n">
        <v>25.65</v>
      </c>
      <c r="G192" t="n">
        <v>29.03</v>
      </c>
      <c r="H192" t="n">
        <v>0.39</v>
      </c>
      <c r="I192" t="n">
        <v>53</v>
      </c>
      <c r="J192" t="n">
        <v>250.64</v>
      </c>
      <c r="K192" t="n">
        <v>58.47</v>
      </c>
      <c r="L192" t="n">
        <v>5.5</v>
      </c>
      <c r="M192" t="n">
        <v>51</v>
      </c>
      <c r="N192" t="n">
        <v>61.67</v>
      </c>
      <c r="O192" t="n">
        <v>31147.02</v>
      </c>
      <c r="P192" t="n">
        <v>395.19</v>
      </c>
      <c r="Q192" t="n">
        <v>1397.35</v>
      </c>
      <c r="R192" t="n">
        <v>120.67</v>
      </c>
      <c r="S192" t="n">
        <v>66.97</v>
      </c>
      <c r="T192" t="n">
        <v>24071.91</v>
      </c>
      <c r="U192" t="n">
        <v>0.5600000000000001</v>
      </c>
      <c r="V192" t="n">
        <v>0.82</v>
      </c>
      <c r="W192" t="n">
        <v>5.38</v>
      </c>
      <c r="X192" t="n">
        <v>1.48</v>
      </c>
      <c r="Y192" t="n">
        <v>1</v>
      </c>
      <c r="Z192" t="n">
        <v>10</v>
      </c>
    </row>
    <row r="193">
      <c r="A193" t="n">
        <v>19</v>
      </c>
      <c r="B193" t="n">
        <v>125</v>
      </c>
      <c r="C193" t="inlineStr">
        <is>
          <t xml:space="preserve">CONCLUIDO	</t>
        </is>
      </c>
      <c r="D193" t="n">
        <v>3.2567</v>
      </c>
      <c r="E193" t="n">
        <v>30.71</v>
      </c>
      <c r="F193" t="n">
        <v>25.59</v>
      </c>
      <c r="G193" t="n">
        <v>30.71</v>
      </c>
      <c r="H193" t="n">
        <v>0.41</v>
      </c>
      <c r="I193" t="n">
        <v>50</v>
      </c>
      <c r="J193" t="n">
        <v>251.09</v>
      </c>
      <c r="K193" t="n">
        <v>58.47</v>
      </c>
      <c r="L193" t="n">
        <v>5.75</v>
      </c>
      <c r="M193" t="n">
        <v>48</v>
      </c>
      <c r="N193" t="n">
        <v>61.87</v>
      </c>
      <c r="O193" t="n">
        <v>31202.53</v>
      </c>
      <c r="P193" t="n">
        <v>393.16</v>
      </c>
      <c r="Q193" t="n">
        <v>1397.35</v>
      </c>
      <c r="R193" t="n">
        <v>118.76</v>
      </c>
      <c r="S193" t="n">
        <v>66.97</v>
      </c>
      <c r="T193" t="n">
        <v>23132.01</v>
      </c>
      <c r="U193" t="n">
        <v>0.5600000000000001</v>
      </c>
      <c r="V193" t="n">
        <v>0.82</v>
      </c>
      <c r="W193" t="n">
        <v>5.38</v>
      </c>
      <c r="X193" t="n">
        <v>1.42</v>
      </c>
      <c r="Y193" t="n">
        <v>1</v>
      </c>
      <c r="Z193" t="n">
        <v>10</v>
      </c>
    </row>
    <row r="194">
      <c r="A194" t="n">
        <v>20</v>
      </c>
      <c r="B194" t="n">
        <v>125</v>
      </c>
      <c r="C194" t="inlineStr">
        <is>
          <t xml:space="preserve">CONCLUIDO	</t>
        </is>
      </c>
      <c r="D194" t="n">
        <v>3.2747</v>
      </c>
      <c r="E194" t="n">
        <v>30.54</v>
      </c>
      <c r="F194" t="n">
        <v>25.51</v>
      </c>
      <c r="G194" t="n">
        <v>31.89</v>
      </c>
      <c r="H194" t="n">
        <v>0.42</v>
      </c>
      <c r="I194" t="n">
        <v>48</v>
      </c>
      <c r="J194" t="n">
        <v>251.55</v>
      </c>
      <c r="K194" t="n">
        <v>58.47</v>
      </c>
      <c r="L194" t="n">
        <v>6</v>
      </c>
      <c r="M194" t="n">
        <v>46</v>
      </c>
      <c r="N194" t="n">
        <v>62.07</v>
      </c>
      <c r="O194" t="n">
        <v>31258.11</v>
      </c>
      <c r="P194" t="n">
        <v>391.55</v>
      </c>
      <c r="Q194" t="n">
        <v>1397.31</v>
      </c>
      <c r="R194" t="n">
        <v>116.5</v>
      </c>
      <c r="S194" t="n">
        <v>66.97</v>
      </c>
      <c r="T194" t="n">
        <v>22012.82</v>
      </c>
      <c r="U194" t="n">
        <v>0.57</v>
      </c>
      <c r="V194" t="n">
        <v>0.82</v>
      </c>
      <c r="W194" t="n">
        <v>5.37</v>
      </c>
      <c r="X194" t="n">
        <v>1.35</v>
      </c>
      <c r="Y194" t="n">
        <v>1</v>
      </c>
      <c r="Z194" t="n">
        <v>10</v>
      </c>
    </row>
    <row r="195">
      <c r="A195" t="n">
        <v>21</v>
      </c>
      <c r="B195" t="n">
        <v>125</v>
      </c>
      <c r="C195" t="inlineStr">
        <is>
          <t xml:space="preserve">CONCLUIDO	</t>
        </is>
      </c>
      <c r="D195" t="n">
        <v>3.2897</v>
      </c>
      <c r="E195" t="n">
        <v>30.4</v>
      </c>
      <c r="F195" t="n">
        <v>25.47</v>
      </c>
      <c r="G195" t="n">
        <v>33.22</v>
      </c>
      <c r="H195" t="n">
        <v>0.44</v>
      </c>
      <c r="I195" t="n">
        <v>46</v>
      </c>
      <c r="J195" t="n">
        <v>252</v>
      </c>
      <c r="K195" t="n">
        <v>58.47</v>
      </c>
      <c r="L195" t="n">
        <v>6.25</v>
      </c>
      <c r="M195" t="n">
        <v>44</v>
      </c>
      <c r="N195" t="n">
        <v>62.27</v>
      </c>
      <c r="O195" t="n">
        <v>31313.77</v>
      </c>
      <c r="P195" t="n">
        <v>389.59</v>
      </c>
      <c r="Q195" t="n">
        <v>1397.33</v>
      </c>
      <c r="R195" t="n">
        <v>114.77</v>
      </c>
      <c r="S195" t="n">
        <v>66.97</v>
      </c>
      <c r="T195" t="n">
        <v>21158.52</v>
      </c>
      <c r="U195" t="n">
        <v>0.58</v>
      </c>
      <c r="V195" t="n">
        <v>0.83</v>
      </c>
      <c r="W195" t="n">
        <v>5.37</v>
      </c>
      <c r="X195" t="n">
        <v>1.3</v>
      </c>
      <c r="Y195" t="n">
        <v>1</v>
      </c>
      <c r="Z195" t="n">
        <v>10</v>
      </c>
    </row>
    <row r="196">
      <c r="A196" t="n">
        <v>22</v>
      </c>
      <c r="B196" t="n">
        <v>125</v>
      </c>
      <c r="C196" t="inlineStr">
        <is>
          <t xml:space="preserve">CONCLUIDO	</t>
        </is>
      </c>
      <c r="D196" t="n">
        <v>3.3046</v>
      </c>
      <c r="E196" t="n">
        <v>30.26</v>
      </c>
      <c r="F196" t="n">
        <v>25.43</v>
      </c>
      <c r="G196" t="n">
        <v>34.67</v>
      </c>
      <c r="H196" t="n">
        <v>0.46</v>
      </c>
      <c r="I196" t="n">
        <v>44</v>
      </c>
      <c r="J196" t="n">
        <v>252.45</v>
      </c>
      <c r="K196" t="n">
        <v>58.47</v>
      </c>
      <c r="L196" t="n">
        <v>6.5</v>
      </c>
      <c r="M196" t="n">
        <v>42</v>
      </c>
      <c r="N196" t="n">
        <v>62.47</v>
      </c>
      <c r="O196" t="n">
        <v>31369.49</v>
      </c>
      <c r="P196" t="n">
        <v>387.93</v>
      </c>
      <c r="Q196" t="n">
        <v>1397.25</v>
      </c>
      <c r="R196" t="n">
        <v>113.25</v>
      </c>
      <c r="S196" t="n">
        <v>66.97</v>
      </c>
      <c r="T196" t="n">
        <v>20409.09</v>
      </c>
      <c r="U196" t="n">
        <v>0.59</v>
      </c>
      <c r="V196" t="n">
        <v>0.83</v>
      </c>
      <c r="W196" t="n">
        <v>5.38</v>
      </c>
      <c r="X196" t="n">
        <v>1.26</v>
      </c>
      <c r="Y196" t="n">
        <v>1</v>
      </c>
      <c r="Z196" t="n">
        <v>10</v>
      </c>
    </row>
    <row r="197">
      <c r="A197" t="n">
        <v>23</v>
      </c>
      <c r="B197" t="n">
        <v>125</v>
      </c>
      <c r="C197" t="inlineStr">
        <is>
          <t xml:space="preserve">CONCLUIDO	</t>
        </is>
      </c>
      <c r="D197" t="n">
        <v>3.3248</v>
      </c>
      <c r="E197" t="n">
        <v>30.08</v>
      </c>
      <c r="F197" t="n">
        <v>25.34</v>
      </c>
      <c r="G197" t="n">
        <v>36.2</v>
      </c>
      <c r="H197" t="n">
        <v>0.47</v>
      </c>
      <c r="I197" t="n">
        <v>42</v>
      </c>
      <c r="J197" t="n">
        <v>252.9</v>
      </c>
      <c r="K197" t="n">
        <v>58.47</v>
      </c>
      <c r="L197" t="n">
        <v>6.75</v>
      </c>
      <c r="M197" t="n">
        <v>40</v>
      </c>
      <c r="N197" t="n">
        <v>62.68</v>
      </c>
      <c r="O197" t="n">
        <v>31425.3</v>
      </c>
      <c r="P197" t="n">
        <v>385.69</v>
      </c>
      <c r="Q197" t="n">
        <v>1397.3</v>
      </c>
      <c r="R197" t="n">
        <v>110.35</v>
      </c>
      <c r="S197" t="n">
        <v>66.97</v>
      </c>
      <c r="T197" t="n">
        <v>18967.52</v>
      </c>
      <c r="U197" t="n">
        <v>0.61</v>
      </c>
      <c r="V197" t="n">
        <v>0.83</v>
      </c>
      <c r="W197" t="n">
        <v>5.37</v>
      </c>
      <c r="X197" t="n">
        <v>1.17</v>
      </c>
      <c r="Y197" t="n">
        <v>1</v>
      </c>
      <c r="Z197" t="n">
        <v>10</v>
      </c>
    </row>
    <row r="198">
      <c r="A198" t="n">
        <v>24</v>
      </c>
      <c r="B198" t="n">
        <v>125</v>
      </c>
      <c r="C198" t="inlineStr">
        <is>
          <t xml:space="preserve">CONCLUIDO	</t>
        </is>
      </c>
      <c r="D198" t="n">
        <v>3.3304</v>
      </c>
      <c r="E198" t="n">
        <v>30.03</v>
      </c>
      <c r="F198" t="n">
        <v>25.33</v>
      </c>
      <c r="G198" t="n">
        <v>37.07</v>
      </c>
      <c r="H198" t="n">
        <v>0.49</v>
      </c>
      <c r="I198" t="n">
        <v>41</v>
      </c>
      <c r="J198" t="n">
        <v>253.35</v>
      </c>
      <c r="K198" t="n">
        <v>58.47</v>
      </c>
      <c r="L198" t="n">
        <v>7</v>
      </c>
      <c r="M198" t="n">
        <v>39</v>
      </c>
      <c r="N198" t="n">
        <v>62.88</v>
      </c>
      <c r="O198" t="n">
        <v>31481.17</v>
      </c>
      <c r="P198" t="n">
        <v>384.64</v>
      </c>
      <c r="Q198" t="n">
        <v>1397.32</v>
      </c>
      <c r="R198" t="n">
        <v>110.06</v>
      </c>
      <c r="S198" t="n">
        <v>66.97</v>
      </c>
      <c r="T198" t="n">
        <v>18826.23</v>
      </c>
      <c r="U198" t="n">
        <v>0.61</v>
      </c>
      <c r="V198" t="n">
        <v>0.83</v>
      </c>
      <c r="W198" t="n">
        <v>5.38</v>
      </c>
      <c r="X198" t="n">
        <v>1.17</v>
      </c>
      <c r="Y198" t="n">
        <v>1</v>
      </c>
      <c r="Z198" t="n">
        <v>10</v>
      </c>
    </row>
    <row r="199">
      <c r="A199" t="n">
        <v>25</v>
      </c>
      <c r="B199" t="n">
        <v>125</v>
      </c>
      <c r="C199" t="inlineStr">
        <is>
          <t xml:space="preserve">CONCLUIDO	</t>
        </is>
      </c>
      <c r="D199" t="n">
        <v>3.3475</v>
      </c>
      <c r="E199" t="n">
        <v>29.87</v>
      </c>
      <c r="F199" t="n">
        <v>25.27</v>
      </c>
      <c r="G199" t="n">
        <v>38.88</v>
      </c>
      <c r="H199" t="n">
        <v>0.51</v>
      </c>
      <c r="I199" t="n">
        <v>39</v>
      </c>
      <c r="J199" t="n">
        <v>253.81</v>
      </c>
      <c r="K199" t="n">
        <v>58.47</v>
      </c>
      <c r="L199" t="n">
        <v>7.25</v>
      </c>
      <c r="M199" t="n">
        <v>37</v>
      </c>
      <c r="N199" t="n">
        <v>63.08</v>
      </c>
      <c r="O199" t="n">
        <v>31537.13</v>
      </c>
      <c r="P199" t="n">
        <v>382.79</v>
      </c>
      <c r="Q199" t="n">
        <v>1397.23</v>
      </c>
      <c r="R199" t="n">
        <v>108.47</v>
      </c>
      <c r="S199" t="n">
        <v>66.97</v>
      </c>
      <c r="T199" t="n">
        <v>18041.47</v>
      </c>
      <c r="U199" t="n">
        <v>0.62</v>
      </c>
      <c r="V199" t="n">
        <v>0.83</v>
      </c>
      <c r="W199" t="n">
        <v>5.36</v>
      </c>
      <c r="X199" t="n">
        <v>1.11</v>
      </c>
      <c r="Y199" t="n">
        <v>1</v>
      </c>
      <c r="Z199" t="n">
        <v>10</v>
      </c>
    </row>
    <row r="200">
      <c r="A200" t="n">
        <v>26</v>
      </c>
      <c r="B200" t="n">
        <v>125</v>
      </c>
      <c r="C200" t="inlineStr">
        <is>
          <t xml:space="preserve">CONCLUIDO	</t>
        </is>
      </c>
      <c r="D200" t="n">
        <v>3.3572</v>
      </c>
      <c r="E200" t="n">
        <v>29.79</v>
      </c>
      <c r="F200" t="n">
        <v>25.24</v>
      </c>
      <c r="G200" t="n">
        <v>39.85</v>
      </c>
      <c r="H200" t="n">
        <v>0.52</v>
      </c>
      <c r="I200" t="n">
        <v>38</v>
      </c>
      <c r="J200" t="n">
        <v>254.26</v>
      </c>
      <c r="K200" t="n">
        <v>58.47</v>
      </c>
      <c r="L200" t="n">
        <v>7.5</v>
      </c>
      <c r="M200" t="n">
        <v>36</v>
      </c>
      <c r="N200" t="n">
        <v>63.29</v>
      </c>
      <c r="O200" t="n">
        <v>31593.16</v>
      </c>
      <c r="P200" t="n">
        <v>380.4</v>
      </c>
      <c r="Q200" t="n">
        <v>1397.4</v>
      </c>
      <c r="R200" t="n">
        <v>107.16</v>
      </c>
      <c r="S200" t="n">
        <v>66.97</v>
      </c>
      <c r="T200" t="n">
        <v>17390.15</v>
      </c>
      <c r="U200" t="n">
        <v>0.63</v>
      </c>
      <c r="V200" t="n">
        <v>0.83</v>
      </c>
      <c r="W200" t="n">
        <v>5.36</v>
      </c>
      <c r="X200" t="n">
        <v>1.07</v>
      </c>
      <c r="Y200" t="n">
        <v>1</v>
      </c>
      <c r="Z200" t="n">
        <v>10</v>
      </c>
    </row>
    <row r="201">
      <c r="A201" t="n">
        <v>27</v>
      </c>
      <c r="B201" t="n">
        <v>125</v>
      </c>
      <c r="C201" t="inlineStr">
        <is>
          <t xml:space="preserve">CONCLUIDO	</t>
        </is>
      </c>
      <c r="D201" t="n">
        <v>3.3754</v>
      </c>
      <c r="E201" t="n">
        <v>29.63</v>
      </c>
      <c r="F201" t="n">
        <v>25.17</v>
      </c>
      <c r="G201" t="n">
        <v>41.95</v>
      </c>
      <c r="H201" t="n">
        <v>0.54</v>
      </c>
      <c r="I201" t="n">
        <v>36</v>
      </c>
      <c r="J201" t="n">
        <v>254.72</v>
      </c>
      <c r="K201" t="n">
        <v>58.47</v>
      </c>
      <c r="L201" t="n">
        <v>7.75</v>
      </c>
      <c r="M201" t="n">
        <v>34</v>
      </c>
      <c r="N201" t="n">
        <v>63.49</v>
      </c>
      <c r="O201" t="n">
        <v>31649.26</v>
      </c>
      <c r="P201" t="n">
        <v>378.86</v>
      </c>
      <c r="Q201" t="n">
        <v>1397.31</v>
      </c>
      <c r="R201" t="n">
        <v>105.15</v>
      </c>
      <c r="S201" t="n">
        <v>66.97</v>
      </c>
      <c r="T201" t="n">
        <v>16398.16</v>
      </c>
      <c r="U201" t="n">
        <v>0.64</v>
      </c>
      <c r="V201" t="n">
        <v>0.84</v>
      </c>
      <c r="W201" t="n">
        <v>5.35</v>
      </c>
      <c r="X201" t="n">
        <v>1</v>
      </c>
      <c r="Y201" t="n">
        <v>1</v>
      </c>
      <c r="Z201" t="n">
        <v>10</v>
      </c>
    </row>
    <row r="202">
      <c r="A202" t="n">
        <v>28</v>
      </c>
      <c r="B202" t="n">
        <v>125</v>
      </c>
      <c r="C202" t="inlineStr">
        <is>
          <t xml:space="preserve">CONCLUIDO	</t>
        </is>
      </c>
      <c r="D202" t="n">
        <v>3.3842</v>
      </c>
      <c r="E202" t="n">
        <v>29.55</v>
      </c>
      <c r="F202" t="n">
        <v>25.14</v>
      </c>
      <c r="G202" t="n">
        <v>43.1</v>
      </c>
      <c r="H202" t="n">
        <v>0.5600000000000001</v>
      </c>
      <c r="I202" t="n">
        <v>35</v>
      </c>
      <c r="J202" t="n">
        <v>255.17</v>
      </c>
      <c r="K202" t="n">
        <v>58.47</v>
      </c>
      <c r="L202" t="n">
        <v>8</v>
      </c>
      <c r="M202" t="n">
        <v>33</v>
      </c>
      <c r="N202" t="n">
        <v>63.7</v>
      </c>
      <c r="O202" t="n">
        <v>31705.44</v>
      </c>
      <c r="P202" t="n">
        <v>377.24</v>
      </c>
      <c r="Q202" t="n">
        <v>1397.25</v>
      </c>
      <c r="R202" t="n">
        <v>104.34</v>
      </c>
      <c r="S202" t="n">
        <v>66.97</v>
      </c>
      <c r="T202" t="n">
        <v>15994.47</v>
      </c>
      <c r="U202" t="n">
        <v>0.64</v>
      </c>
      <c r="V202" t="n">
        <v>0.84</v>
      </c>
      <c r="W202" t="n">
        <v>5.35</v>
      </c>
      <c r="X202" t="n">
        <v>0.97</v>
      </c>
      <c r="Y202" t="n">
        <v>1</v>
      </c>
      <c r="Z202" t="n">
        <v>10</v>
      </c>
    </row>
    <row r="203">
      <c r="A203" t="n">
        <v>29</v>
      </c>
      <c r="B203" t="n">
        <v>125</v>
      </c>
      <c r="C203" t="inlineStr">
        <is>
          <t xml:space="preserve">CONCLUIDO	</t>
        </is>
      </c>
      <c r="D203" t="n">
        <v>3.3944</v>
      </c>
      <c r="E203" t="n">
        <v>29.46</v>
      </c>
      <c r="F203" t="n">
        <v>25.1</v>
      </c>
      <c r="G203" t="n">
        <v>44.29</v>
      </c>
      <c r="H203" t="n">
        <v>0.57</v>
      </c>
      <c r="I203" t="n">
        <v>34</v>
      </c>
      <c r="J203" t="n">
        <v>255.63</v>
      </c>
      <c r="K203" t="n">
        <v>58.47</v>
      </c>
      <c r="L203" t="n">
        <v>8.25</v>
      </c>
      <c r="M203" t="n">
        <v>32</v>
      </c>
      <c r="N203" t="n">
        <v>63.91</v>
      </c>
      <c r="O203" t="n">
        <v>31761.69</v>
      </c>
      <c r="P203" t="n">
        <v>375.98</v>
      </c>
      <c r="Q203" t="n">
        <v>1397.25</v>
      </c>
      <c r="R203" t="n">
        <v>102.8</v>
      </c>
      <c r="S203" t="n">
        <v>66.97</v>
      </c>
      <c r="T203" t="n">
        <v>15231.44</v>
      </c>
      <c r="U203" t="n">
        <v>0.65</v>
      </c>
      <c r="V203" t="n">
        <v>0.84</v>
      </c>
      <c r="W203" t="n">
        <v>5.35</v>
      </c>
      <c r="X203" t="n">
        <v>0.93</v>
      </c>
      <c r="Y203" t="n">
        <v>1</v>
      </c>
      <c r="Z203" t="n">
        <v>10</v>
      </c>
    </row>
    <row r="204">
      <c r="A204" t="n">
        <v>30</v>
      </c>
      <c r="B204" t="n">
        <v>125</v>
      </c>
      <c r="C204" t="inlineStr">
        <is>
          <t xml:space="preserve">CONCLUIDO	</t>
        </is>
      </c>
      <c r="D204" t="n">
        <v>3.4045</v>
      </c>
      <c r="E204" t="n">
        <v>29.37</v>
      </c>
      <c r="F204" t="n">
        <v>25.06</v>
      </c>
      <c r="G204" t="n">
        <v>45.56</v>
      </c>
      <c r="H204" t="n">
        <v>0.59</v>
      </c>
      <c r="I204" t="n">
        <v>33</v>
      </c>
      <c r="J204" t="n">
        <v>256.09</v>
      </c>
      <c r="K204" t="n">
        <v>58.47</v>
      </c>
      <c r="L204" t="n">
        <v>8.5</v>
      </c>
      <c r="M204" t="n">
        <v>31</v>
      </c>
      <c r="N204" t="n">
        <v>64.11</v>
      </c>
      <c r="O204" t="n">
        <v>31818.02</v>
      </c>
      <c r="P204" t="n">
        <v>374.74</v>
      </c>
      <c r="Q204" t="n">
        <v>1397.22</v>
      </c>
      <c r="R204" t="n">
        <v>101.52</v>
      </c>
      <c r="S204" t="n">
        <v>66.97</v>
      </c>
      <c r="T204" t="n">
        <v>14595.28</v>
      </c>
      <c r="U204" t="n">
        <v>0.66</v>
      </c>
      <c r="V204" t="n">
        <v>0.84</v>
      </c>
      <c r="W204" t="n">
        <v>5.35</v>
      </c>
      <c r="X204" t="n">
        <v>0.89</v>
      </c>
      <c r="Y204" t="n">
        <v>1</v>
      </c>
      <c r="Z204" t="n">
        <v>10</v>
      </c>
    </row>
    <row r="205">
      <c r="A205" t="n">
        <v>31</v>
      </c>
      <c r="B205" t="n">
        <v>125</v>
      </c>
      <c r="C205" t="inlineStr">
        <is>
          <t xml:space="preserve">CONCLUIDO	</t>
        </is>
      </c>
      <c r="D205" t="n">
        <v>3.4109</v>
      </c>
      <c r="E205" t="n">
        <v>29.32</v>
      </c>
      <c r="F205" t="n">
        <v>25.05</v>
      </c>
      <c r="G205" t="n">
        <v>46.97</v>
      </c>
      <c r="H205" t="n">
        <v>0.61</v>
      </c>
      <c r="I205" t="n">
        <v>32</v>
      </c>
      <c r="J205" t="n">
        <v>256.54</v>
      </c>
      <c r="K205" t="n">
        <v>58.47</v>
      </c>
      <c r="L205" t="n">
        <v>8.75</v>
      </c>
      <c r="M205" t="n">
        <v>30</v>
      </c>
      <c r="N205" t="n">
        <v>64.31999999999999</v>
      </c>
      <c r="O205" t="n">
        <v>31874.43</v>
      </c>
      <c r="P205" t="n">
        <v>372.94</v>
      </c>
      <c r="Q205" t="n">
        <v>1397.21</v>
      </c>
      <c r="R205" t="n">
        <v>101.48</v>
      </c>
      <c r="S205" t="n">
        <v>66.97</v>
      </c>
      <c r="T205" t="n">
        <v>14581.24</v>
      </c>
      <c r="U205" t="n">
        <v>0.66</v>
      </c>
      <c r="V205" t="n">
        <v>0.84</v>
      </c>
      <c r="W205" t="n">
        <v>5.34</v>
      </c>
      <c r="X205" t="n">
        <v>0.88</v>
      </c>
      <c r="Y205" t="n">
        <v>1</v>
      </c>
      <c r="Z205" t="n">
        <v>10</v>
      </c>
    </row>
    <row r="206">
      <c r="A206" t="n">
        <v>32</v>
      </c>
      <c r="B206" t="n">
        <v>125</v>
      </c>
      <c r="C206" t="inlineStr">
        <is>
          <t xml:space="preserve">CONCLUIDO	</t>
        </is>
      </c>
      <c r="D206" t="n">
        <v>3.4172</v>
      </c>
      <c r="E206" t="n">
        <v>29.26</v>
      </c>
      <c r="F206" t="n">
        <v>25.04</v>
      </c>
      <c r="G206" t="n">
        <v>48.47</v>
      </c>
      <c r="H206" t="n">
        <v>0.62</v>
      </c>
      <c r="I206" t="n">
        <v>31</v>
      </c>
      <c r="J206" t="n">
        <v>257</v>
      </c>
      <c r="K206" t="n">
        <v>58.47</v>
      </c>
      <c r="L206" t="n">
        <v>9</v>
      </c>
      <c r="M206" t="n">
        <v>29</v>
      </c>
      <c r="N206" t="n">
        <v>64.53</v>
      </c>
      <c r="O206" t="n">
        <v>31931.04</v>
      </c>
      <c r="P206" t="n">
        <v>373.18</v>
      </c>
      <c r="Q206" t="n">
        <v>1397.18</v>
      </c>
      <c r="R206" t="n">
        <v>101.18</v>
      </c>
      <c r="S206" t="n">
        <v>66.97</v>
      </c>
      <c r="T206" t="n">
        <v>14437.4</v>
      </c>
      <c r="U206" t="n">
        <v>0.66</v>
      </c>
      <c r="V206" t="n">
        <v>0.84</v>
      </c>
      <c r="W206" t="n">
        <v>5.34</v>
      </c>
      <c r="X206" t="n">
        <v>0.88</v>
      </c>
      <c r="Y206" t="n">
        <v>1</v>
      </c>
      <c r="Z206" t="n">
        <v>10</v>
      </c>
    </row>
    <row r="207">
      <c r="A207" t="n">
        <v>33</v>
      </c>
      <c r="B207" t="n">
        <v>125</v>
      </c>
      <c r="C207" t="inlineStr">
        <is>
          <t xml:space="preserve">CONCLUIDO	</t>
        </is>
      </c>
      <c r="D207" t="n">
        <v>3.4266</v>
      </c>
      <c r="E207" t="n">
        <v>29.18</v>
      </c>
      <c r="F207" t="n">
        <v>25.01</v>
      </c>
      <c r="G207" t="n">
        <v>50.02</v>
      </c>
      <c r="H207" t="n">
        <v>0.64</v>
      </c>
      <c r="I207" t="n">
        <v>30</v>
      </c>
      <c r="J207" t="n">
        <v>257.46</v>
      </c>
      <c r="K207" t="n">
        <v>58.47</v>
      </c>
      <c r="L207" t="n">
        <v>9.25</v>
      </c>
      <c r="M207" t="n">
        <v>28</v>
      </c>
      <c r="N207" t="n">
        <v>64.73999999999999</v>
      </c>
      <c r="O207" t="n">
        <v>31987.61</v>
      </c>
      <c r="P207" t="n">
        <v>371.31</v>
      </c>
      <c r="Q207" t="n">
        <v>1397.21</v>
      </c>
      <c r="R207" t="n">
        <v>99.88</v>
      </c>
      <c r="S207" t="n">
        <v>66.97</v>
      </c>
      <c r="T207" t="n">
        <v>13793.82</v>
      </c>
      <c r="U207" t="n">
        <v>0.67</v>
      </c>
      <c r="V207" t="n">
        <v>0.84</v>
      </c>
      <c r="W207" t="n">
        <v>5.35</v>
      </c>
      <c r="X207" t="n">
        <v>0.84</v>
      </c>
      <c r="Y207" t="n">
        <v>1</v>
      </c>
      <c r="Z207" t="n">
        <v>10</v>
      </c>
    </row>
    <row r="208">
      <c r="A208" t="n">
        <v>34</v>
      </c>
      <c r="B208" t="n">
        <v>125</v>
      </c>
      <c r="C208" t="inlineStr">
        <is>
          <t xml:space="preserve">CONCLUIDO	</t>
        </is>
      </c>
      <c r="D208" t="n">
        <v>3.4381</v>
      </c>
      <c r="E208" t="n">
        <v>29.09</v>
      </c>
      <c r="F208" t="n">
        <v>24.96</v>
      </c>
      <c r="G208" t="n">
        <v>51.64</v>
      </c>
      <c r="H208" t="n">
        <v>0.66</v>
      </c>
      <c r="I208" t="n">
        <v>29</v>
      </c>
      <c r="J208" t="n">
        <v>257.92</v>
      </c>
      <c r="K208" t="n">
        <v>58.47</v>
      </c>
      <c r="L208" t="n">
        <v>9.5</v>
      </c>
      <c r="M208" t="n">
        <v>27</v>
      </c>
      <c r="N208" t="n">
        <v>64.95</v>
      </c>
      <c r="O208" t="n">
        <v>32044.25</v>
      </c>
      <c r="P208" t="n">
        <v>368.97</v>
      </c>
      <c r="Q208" t="n">
        <v>1397.33</v>
      </c>
      <c r="R208" t="n">
        <v>98.48999999999999</v>
      </c>
      <c r="S208" t="n">
        <v>66.97</v>
      </c>
      <c r="T208" t="n">
        <v>13101.52</v>
      </c>
      <c r="U208" t="n">
        <v>0.68</v>
      </c>
      <c r="V208" t="n">
        <v>0.84</v>
      </c>
      <c r="W208" t="n">
        <v>5.34</v>
      </c>
      <c r="X208" t="n">
        <v>0.79</v>
      </c>
      <c r="Y208" t="n">
        <v>1</v>
      </c>
      <c r="Z208" t="n">
        <v>10</v>
      </c>
    </row>
    <row r="209">
      <c r="A209" t="n">
        <v>35</v>
      </c>
      <c r="B209" t="n">
        <v>125</v>
      </c>
      <c r="C209" t="inlineStr">
        <is>
          <t xml:space="preserve">CONCLUIDO	</t>
        </is>
      </c>
      <c r="D209" t="n">
        <v>3.445</v>
      </c>
      <c r="E209" t="n">
        <v>29.03</v>
      </c>
      <c r="F209" t="n">
        <v>24.95</v>
      </c>
      <c r="G209" t="n">
        <v>53.46</v>
      </c>
      <c r="H209" t="n">
        <v>0.67</v>
      </c>
      <c r="I209" t="n">
        <v>28</v>
      </c>
      <c r="J209" t="n">
        <v>258.38</v>
      </c>
      <c r="K209" t="n">
        <v>58.47</v>
      </c>
      <c r="L209" t="n">
        <v>9.75</v>
      </c>
      <c r="M209" t="n">
        <v>26</v>
      </c>
      <c r="N209" t="n">
        <v>65.16</v>
      </c>
      <c r="O209" t="n">
        <v>32100.97</v>
      </c>
      <c r="P209" t="n">
        <v>367.64</v>
      </c>
      <c r="Q209" t="n">
        <v>1397.21</v>
      </c>
      <c r="R209" t="n">
        <v>98.04000000000001</v>
      </c>
      <c r="S209" t="n">
        <v>66.97</v>
      </c>
      <c r="T209" t="n">
        <v>12879.73</v>
      </c>
      <c r="U209" t="n">
        <v>0.68</v>
      </c>
      <c r="V209" t="n">
        <v>0.84</v>
      </c>
      <c r="W209" t="n">
        <v>5.34</v>
      </c>
      <c r="X209" t="n">
        <v>0.78</v>
      </c>
      <c r="Y209" t="n">
        <v>1</v>
      </c>
      <c r="Z209" t="n">
        <v>10</v>
      </c>
    </row>
    <row r="210">
      <c r="A210" t="n">
        <v>36</v>
      </c>
      <c r="B210" t="n">
        <v>125</v>
      </c>
      <c r="C210" t="inlineStr">
        <is>
          <t xml:space="preserve">CONCLUIDO	</t>
        </is>
      </c>
      <c r="D210" t="n">
        <v>3.449</v>
      </c>
      <c r="E210" t="n">
        <v>28.99</v>
      </c>
      <c r="F210" t="n">
        <v>24.91</v>
      </c>
      <c r="G210" t="n">
        <v>53.39</v>
      </c>
      <c r="H210" t="n">
        <v>0.6899999999999999</v>
      </c>
      <c r="I210" t="n">
        <v>28</v>
      </c>
      <c r="J210" t="n">
        <v>258.84</v>
      </c>
      <c r="K210" t="n">
        <v>58.47</v>
      </c>
      <c r="L210" t="n">
        <v>10</v>
      </c>
      <c r="M210" t="n">
        <v>26</v>
      </c>
      <c r="N210" t="n">
        <v>65.37</v>
      </c>
      <c r="O210" t="n">
        <v>32157.77</v>
      </c>
      <c r="P210" t="n">
        <v>366.46</v>
      </c>
      <c r="Q210" t="n">
        <v>1397.28</v>
      </c>
      <c r="R210" t="n">
        <v>97.09</v>
      </c>
      <c r="S210" t="n">
        <v>66.97</v>
      </c>
      <c r="T210" t="n">
        <v>12407.45</v>
      </c>
      <c r="U210" t="n">
        <v>0.6899999999999999</v>
      </c>
      <c r="V210" t="n">
        <v>0.84</v>
      </c>
      <c r="W210" t="n">
        <v>5.33</v>
      </c>
      <c r="X210" t="n">
        <v>0.75</v>
      </c>
      <c r="Y210" t="n">
        <v>1</v>
      </c>
      <c r="Z210" t="n">
        <v>10</v>
      </c>
    </row>
    <row r="211">
      <c r="A211" t="n">
        <v>37</v>
      </c>
      <c r="B211" t="n">
        <v>125</v>
      </c>
      <c r="C211" t="inlineStr">
        <is>
          <t xml:space="preserve">CONCLUIDO	</t>
        </is>
      </c>
      <c r="D211" t="n">
        <v>3.4572</v>
      </c>
      <c r="E211" t="n">
        <v>28.92</v>
      </c>
      <c r="F211" t="n">
        <v>24.89</v>
      </c>
      <c r="G211" t="n">
        <v>55.32</v>
      </c>
      <c r="H211" t="n">
        <v>0.7</v>
      </c>
      <c r="I211" t="n">
        <v>27</v>
      </c>
      <c r="J211" t="n">
        <v>259.3</v>
      </c>
      <c r="K211" t="n">
        <v>58.47</v>
      </c>
      <c r="L211" t="n">
        <v>10.25</v>
      </c>
      <c r="M211" t="n">
        <v>25</v>
      </c>
      <c r="N211" t="n">
        <v>65.58</v>
      </c>
      <c r="O211" t="n">
        <v>32214.64</v>
      </c>
      <c r="P211" t="n">
        <v>365.33</v>
      </c>
      <c r="Q211" t="n">
        <v>1397.18</v>
      </c>
      <c r="R211" t="n">
        <v>96.18000000000001</v>
      </c>
      <c r="S211" t="n">
        <v>66.97</v>
      </c>
      <c r="T211" t="n">
        <v>11955.19</v>
      </c>
      <c r="U211" t="n">
        <v>0.7</v>
      </c>
      <c r="V211" t="n">
        <v>0.85</v>
      </c>
      <c r="W211" t="n">
        <v>5.34</v>
      </c>
      <c r="X211" t="n">
        <v>0.73</v>
      </c>
      <c r="Y211" t="n">
        <v>1</v>
      </c>
      <c r="Z211" t="n">
        <v>10</v>
      </c>
    </row>
    <row r="212">
      <c r="A212" t="n">
        <v>38</v>
      </c>
      <c r="B212" t="n">
        <v>125</v>
      </c>
      <c r="C212" t="inlineStr">
        <is>
          <t xml:space="preserve">CONCLUIDO	</t>
        </is>
      </c>
      <c r="D212" t="n">
        <v>3.4647</v>
      </c>
      <c r="E212" t="n">
        <v>28.86</v>
      </c>
      <c r="F212" t="n">
        <v>24.88</v>
      </c>
      <c r="G212" t="n">
        <v>57.41</v>
      </c>
      <c r="H212" t="n">
        <v>0.72</v>
      </c>
      <c r="I212" t="n">
        <v>26</v>
      </c>
      <c r="J212" t="n">
        <v>259.76</v>
      </c>
      <c r="K212" t="n">
        <v>58.47</v>
      </c>
      <c r="L212" t="n">
        <v>10.5</v>
      </c>
      <c r="M212" t="n">
        <v>24</v>
      </c>
      <c r="N212" t="n">
        <v>65.79000000000001</v>
      </c>
      <c r="O212" t="n">
        <v>32271.6</v>
      </c>
      <c r="P212" t="n">
        <v>363.38</v>
      </c>
      <c r="Q212" t="n">
        <v>1397.23</v>
      </c>
      <c r="R212" t="n">
        <v>95.70999999999999</v>
      </c>
      <c r="S212" t="n">
        <v>66.97</v>
      </c>
      <c r="T212" t="n">
        <v>11724.87</v>
      </c>
      <c r="U212" t="n">
        <v>0.7</v>
      </c>
      <c r="V212" t="n">
        <v>0.85</v>
      </c>
      <c r="W212" t="n">
        <v>5.34</v>
      </c>
      <c r="X212" t="n">
        <v>0.71</v>
      </c>
      <c r="Y212" t="n">
        <v>1</v>
      </c>
      <c r="Z212" t="n">
        <v>10</v>
      </c>
    </row>
    <row r="213">
      <c r="A213" t="n">
        <v>39</v>
      </c>
      <c r="B213" t="n">
        <v>125</v>
      </c>
      <c r="C213" t="inlineStr">
        <is>
          <t xml:space="preserve">CONCLUIDO	</t>
        </is>
      </c>
      <c r="D213" t="n">
        <v>3.4637</v>
      </c>
      <c r="E213" t="n">
        <v>28.87</v>
      </c>
      <c r="F213" t="n">
        <v>24.89</v>
      </c>
      <c r="G213" t="n">
        <v>57.43</v>
      </c>
      <c r="H213" t="n">
        <v>0.74</v>
      </c>
      <c r="I213" t="n">
        <v>26</v>
      </c>
      <c r="J213" t="n">
        <v>260.23</v>
      </c>
      <c r="K213" t="n">
        <v>58.47</v>
      </c>
      <c r="L213" t="n">
        <v>10.75</v>
      </c>
      <c r="M213" t="n">
        <v>24</v>
      </c>
      <c r="N213" t="n">
        <v>66</v>
      </c>
      <c r="O213" t="n">
        <v>32328.64</v>
      </c>
      <c r="P213" t="n">
        <v>362.85</v>
      </c>
      <c r="Q213" t="n">
        <v>1397.21</v>
      </c>
      <c r="R213" t="n">
        <v>96.01000000000001</v>
      </c>
      <c r="S213" t="n">
        <v>66.97</v>
      </c>
      <c r="T213" t="n">
        <v>11875.11</v>
      </c>
      <c r="U213" t="n">
        <v>0.7</v>
      </c>
      <c r="V213" t="n">
        <v>0.85</v>
      </c>
      <c r="W213" t="n">
        <v>5.34</v>
      </c>
      <c r="X213" t="n">
        <v>0.72</v>
      </c>
      <c r="Y213" t="n">
        <v>1</v>
      </c>
      <c r="Z213" t="n">
        <v>10</v>
      </c>
    </row>
    <row r="214">
      <c r="A214" t="n">
        <v>40</v>
      </c>
      <c r="B214" t="n">
        <v>125</v>
      </c>
      <c r="C214" t="inlineStr">
        <is>
          <t xml:space="preserve">CONCLUIDO	</t>
        </is>
      </c>
      <c r="D214" t="n">
        <v>3.4732</v>
      </c>
      <c r="E214" t="n">
        <v>28.79</v>
      </c>
      <c r="F214" t="n">
        <v>24.85</v>
      </c>
      <c r="G214" t="n">
        <v>59.65</v>
      </c>
      <c r="H214" t="n">
        <v>0.75</v>
      </c>
      <c r="I214" t="n">
        <v>25</v>
      </c>
      <c r="J214" t="n">
        <v>260.69</v>
      </c>
      <c r="K214" t="n">
        <v>58.47</v>
      </c>
      <c r="L214" t="n">
        <v>11</v>
      </c>
      <c r="M214" t="n">
        <v>23</v>
      </c>
      <c r="N214" t="n">
        <v>66.20999999999999</v>
      </c>
      <c r="O214" t="n">
        <v>32385.75</v>
      </c>
      <c r="P214" t="n">
        <v>361.71</v>
      </c>
      <c r="Q214" t="n">
        <v>1397.2</v>
      </c>
      <c r="R214" t="n">
        <v>94.88</v>
      </c>
      <c r="S214" t="n">
        <v>66.97</v>
      </c>
      <c r="T214" t="n">
        <v>11317.71</v>
      </c>
      <c r="U214" t="n">
        <v>0.71</v>
      </c>
      <c r="V214" t="n">
        <v>0.85</v>
      </c>
      <c r="W214" t="n">
        <v>5.34</v>
      </c>
      <c r="X214" t="n">
        <v>0.6899999999999999</v>
      </c>
      <c r="Y214" t="n">
        <v>1</v>
      </c>
      <c r="Z214" t="n">
        <v>10</v>
      </c>
    </row>
    <row r="215">
      <c r="A215" t="n">
        <v>41</v>
      </c>
      <c r="B215" t="n">
        <v>125</v>
      </c>
      <c r="C215" t="inlineStr">
        <is>
          <t xml:space="preserve">CONCLUIDO	</t>
        </is>
      </c>
      <c r="D215" t="n">
        <v>3.4823</v>
      </c>
      <c r="E215" t="n">
        <v>28.72</v>
      </c>
      <c r="F215" t="n">
        <v>24.83</v>
      </c>
      <c r="G215" t="n">
        <v>62.07</v>
      </c>
      <c r="H215" t="n">
        <v>0.77</v>
      </c>
      <c r="I215" t="n">
        <v>24</v>
      </c>
      <c r="J215" t="n">
        <v>261.15</v>
      </c>
      <c r="K215" t="n">
        <v>58.47</v>
      </c>
      <c r="L215" t="n">
        <v>11.25</v>
      </c>
      <c r="M215" t="n">
        <v>22</v>
      </c>
      <c r="N215" t="n">
        <v>66.43000000000001</v>
      </c>
      <c r="O215" t="n">
        <v>32442.95</v>
      </c>
      <c r="P215" t="n">
        <v>359.66</v>
      </c>
      <c r="Q215" t="n">
        <v>1397.24</v>
      </c>
      <c r="R215" t="n">
        <v>94.09</v>
      </c>
      <c r="S215" t="n">
        <v>66.97</v>
      </c>
      <c r="T215" t="n">
        <v>10925.65</v>
      </c>
      <c r="U215" t="n">
        <v>0.71</v>
      </c>
      <c r="V215" t="n">
        <v>0.85</v>
      </c>
      <c r="W215" t="n">
        <v>5.33</v>
      </c>
      <c r="X215" t="n">
        <v>0.66</v>
      </c>
      <c r="Y215" t="n">
        <v>1</v>
      </c>
      <c r="Z215" t="n">
        <v>10</v>
      </c>
    </row>
    <row r="216">
      <c r="A216" t="n">
        <v>42</v>
      </c>
      <c r="B216" t="n">
        <v>125</v>
      </c>
      <c r="C216" t="inlineStr">
        <is>
          <t xml:space="preserve">CONCLUIDO	</t>
        </is>
      </c>
      <c r="D216" t="n">
        <v>3.4824</v>
      </c>
      <c r="E216" t="n">
        <v>28.72</v>
      </c>
      <c r="F216" t="n">
        <v>24.83</v>
      </c>
      <c r="G216" t="n">
        <v>62.06</v>
      </c>
      <c r="H216" t="n">
        <v>0.78</v>
      </c>
      <c r="I216" t="n">
        <v>24</v>
      </c>
      <c r="J216" t="n">
        <v>261.62</v>
      </c>
      <c r="K216" t="n">
        <v>58.47</v>
      </c>
      <c r="L216" t="n">
        <v>11.5</v>
      </c>
      <c r="M216" t="n">
        <v>22</v>
      </c>
      <c r="N216" t="n">
        <v>66.64</v>
      </c>
      <c r="O216" t="n">
        <v>32500.22</v>
      </c>
      <c r="P216" t="n">
        <v>359.36</v>
      </c>
      <c r="Q216" t="n">
        <v>1397.19</v>
      </c>
      <c r="R216" t="n">
        <v>94.03</v>
      </c>
      <c r="S216" t="n">
        <v>66.97</v>
      </c>
      <c r="T216" t="n">
        <v>10895.17</v>
      </c>
      <c r="U216" t="n">
        <v>0.71</v>
      </c>
      <c r="V216" t="n">
        <v>0.85</v>
      </c>
      <c r="W216" t="n">
        <v>5.33</v>
      </c>
      <c r="X216" t="n">
        <v>0.66</v>
      </c>
      <c r="Y216" t="n">
        <v>1</v>
      </c>
      <c r="Z216" t="n">
        <v>10</v>
      </c>
    </row>
    <row r="217">
      <c r="A217" t="n">
        <v>43</v>
      </c>
      <c r="B217" t="n">
        <v>125</v>
      </c>
      <c r="C217" t="inlineStr">
        <is>
          <t xml:space="preserve">CONCLUIDO	</t>
        </is>
      </c>
      <c r="D217" t="n">
        <v>3.4929</v>
      </c>
      <c r="E217" t="n">
        <v>28.63</v>
      </c>
      <c r="F217" t="n">
        <v>24.79</v>
      </c>
      <c r="G217" t="n">
        <v>64.66</v>
      </c>
      <c r="H217" t="n">
        <v>0.8</v>
      </c>
      <c r="I217" t="n">
        <v>23</v>
      </c>
      <c r="J217" t="n">
        <v>262.08</v>
      </c>
      <c r="K217" t="n">
        <v>58.47</v>
      </c>
      <c r="L217" t="n">
        <v>11.75</v>
      </c>
      <c r="M217" t="n">
        <v>21</v>
      </c>
      <c r="N217" t="n">
        <v>66.86</v>
      </c>
      <c r="O217" t="n">
        <v>32557.58</v>
      </c>
      <c r="P217" t="n">
        <v>357.53</v>
      </c>
      <c r="Q217" t="n">
        <v>1397.23</v>
      </c>
      <c r="R217" t="n">
        <v>92.84999999999999</v>
      </c>
      <c r="S217" t="n">
        <v>66.97</v>
      </c>
      <c r="T217" t="n">
        <v>10312.93</v>
      </c>
      <c r="U217" t="n">
        <v>0.72</v>
      </c>
      <c r="V217" t="n">
        <v>0.85</v>
      </c>
      <c r="W217" t="n">
        <v>5.33</v>
      </c>
      <c r="X217" t="n">
        <v>0.62</v>
      </c>
      <c r="Y217" t="n">
        <v>1</v>
      </c>
      <c r="Z217" t="n">
        <v>10</v>
      </c>
    </row>
    <row r="218">
      <c r="A218" t="n">
        <v>44</v>
      </c>
      <c r="B218" t="n">
        <v>125</v>
      </c>
      <c r="C218" t="inlineStr">
        <is>
          <t xml:space="preserve">CONCLUIDO	</t>
        </is>
      </c>
      <c r="D218" t="n">
        <v>3.4905</v>
      </c>
      <c r="E218" t="n">
        <v>28.65</v>
      </c>
      <c r="F218" t="n">
        <v>24.81</v>
      </c>
      <c r="G218" t="n">
        <v>64.70999999999999</v>
      </c>
      <c r="H218" t="n">
        <v>0.8100000000000001</v>
      </c>
      <c r="I218" t="n">
        <v>23</v>
      </c>
      <c r="J218" t="n">
        <v>262.55</v>
      </c>
      <c r="K218" t="n">
        <v>58.47</v>
      </c>
      <c r="L218" t="n">
        <v>12</v>
      </c>
      <c r="M218" t="n">
        <v>21</v>
      </c>
      <c r="N218" t="n">
        <v>67.06999999999999</v>
      </c>
      <c r="O218" t="n">
        <v>32615.02</v>
      </c>
      <c r="P218" t="n">
        <v>356.59</v>
      </c>
      <c r="Q218" t="n">
        <v>1397.17</v>
      </c>
      <c r="R218" t="n">
        <v>93.45999999999999</v>
      </c>
      <c r="S218" t="n">
        <v>66.97</v>
      </c>
      <c r="T218" t="n">
        <v>10617.19</v>
      </c>
      <c r="U218" t="n">
        <v>0.72</v>
      </c>
      <c r="V218" t="n">
        <v>0.85</v>
      </c>
      <c r="W218" t="n">
        <v>5.33</v>
      </c>
      <c r="X218" t="n">
        <v>0.64</v>
      </c>
      <c r="Y218" t="n">
        <v>1</v>
      </c>
      <c r="Z218" t="n">
        <v>10</v>
      </c>
    </row>
    <row r="219">
      <c r="A219" t="n">
        <v>45</v>
      </c>
      <c r="B219" t="n">
        <v>125</v>
      </c>
      <c r="C219" t="inlineStr">
        <is>
          <t xml:space="preserve">CONCLUIDO	</t>
        </is>
      </c>
      <c r="D219" t="n">
        <v>3.5013</v>
      </c>
      <c r="E219" t="n">
        <v>28.56</v>
      </c>
      <c r="F219" t="n">
        <v>24.77</v>
      </c>
      <c r="G219" t="n">
        <v>67.54000000000001</v>
      </c>
      <c r="H219" t="n">
        <v>0.83</v>
      </c>
      <c r="I219" t="n">
        <v>22</v>
      </c>
      <c r="J219" t="n">
        <v>263.01</v>
      </c>
      <c r="K219" t="n">
        <v>58.47</v>
      </c>
      <c r="L219" t="n">
        <v>12.25</v>
      </c>
      <c r="M219" t="n">
        <v>20</v>
      </c>
      <c r="N219" t="n">
        <v>67.29000000000001</v>
      </c>
      <c r="O219" t="n">
        <v>32672.53</v>
      </c>
      <c r="P219" t="n">
        <v>355.56</v>
      </c>
      <c r="Q219" t="n">
        <v>1397.22</v>
      </c>
      <c r="R219" t="n">
        <v>92.25</v>
      </c>
      <c r="S219" t="n">
        <v>66.97</v>
      </c>
      <c r="T219" t="n">
        <v>10019.01</v>
      </c>
      <c r="U219" t="n">
        <v>0.73</v>
      </c>
      <c r="V219" t="n">
        <v>0.85</v>
      </c>
      <c r="W219" t="n">
        <v>5.32</v>
      </c>
      <c r="X219" t="n">
        <v>0.6</v>
      </c>
      <c r="Y219" t="n">
        <v>1</v>
      </c>
      <c r="Z219" t="n">
        <v>10</v>
      </c>
    </row>
    <row r="220">
      <c r="A220" t="n">
        <v>46</v>
      </c>
      <c r="B220" t="n">
        <v>125</v>
      </c>
      <c r="C220" t="inlineStr">
        <is>
          <t xml:space="preserve">CONCLUIDO	</t>
        </is>
      </c>
      <c r="D220" t="n">
        <v>3.4995</v>
      </c>
      <c r="E220" t="n">
        <v>28.58</v>
      </c>
      <c r="F220" t="n">
        <v>24.78</v>
      </c>
      <c r="G220" t="n">
        <v>67.58</v>
      </c>
      <c r="H220" t="n">
        <v>0.84</v>
      </c>
      <c r="I220" t="n">
        <v>22</v>
      </c>
      <c r="J220" t="n">
        <v>263.48</v>
      </c>
      <c r="K220" t="n">
        <v>58.47</v>
      </c>
      <c r="L220" t="n">
        <v>12.5</v>
      </c>
      <c r="M220" t="n">
        <v>20</v>
      </c>
      <c r="N220" t="n">
        <v>67.51000000000001</v>
      </c>
      <c r="O220" t="n">
        <v>32730.13</v>
      </c>
      <c r="P220" t="n">
        <v>354.13</v>
      </c>
      <c r="Q220" t="n">
        <v>1397.21</v>
      </c>
      <c r="R220" t="n">
        <v>92.44</v>
      </c>
      <c r="S220" t="n">
        <v>66.97</v>
      </c>
      <c r="T220" t="n">
        <v>10113.78</v>
      </c>
      <c r="U220" t="n">
        <v>0.72</v>
      </c>
      <c r="V220" t="n">
        <v>0.85</v>
      </c>
      <c r="W220" t="n">
        <v>5.33</v>
      </c>
      <c r="X220" t="n">
        <v>0.61</v>
      </c>
      <c r="Y220" t="n">
        <v>1</v>
      </c>
      <c r="Z220" t="n">
        <v>10</v>
      </c>
    </row>
    <row r="221">
      <c r="A221" t="n">
        <v>47</v>
      </c>
      <c r="B221" t="n">
        <v>125</v>
      </c>
      <c r="C221" t="inlineStr">
        <is>
          <t xml:space="preserve">CONCLUIDO	</t>
        </is>
      </c>
      <c r="D221" t="n">
        <v>3.5105</v>
      </c>
      <c r="E221" t="n">
        <v>28.49</v>
      </c>
      <c r="F221" t="n">
        <v>24.74</v>
      </c>
      <c r="G221" t="n">
        <v>70.68000000000001</v>
      </c>
      <c r="H221" t="n">
        <v>0.86</v>
      </c>
      <c r="I221" t="n">
        <v>21</v>
      </c>
      <c r="J221" t="n">
        <v>263.95</v>
      </c>
      <c r="K221" t="n">
        <v>58.47</v>
      </c>
      <c r="L221" t="n">
        <v>12.75</v>
      </c>
      <c r="M221" t="n">
        <v>19</v>
      </c>
      <c r="N221" t="n">
        <v>67.72</v>
      </c>
      <c r="O221" t="n">
        <v>32787.82</v>
      </c>
      <c r="P221" t="n">
        <v>352.33</v>
      </c>
      <c r="Q221" t="n">
        <v>1397.21</v>
      </c>
      <c r="R221" t="n">
        <v>91.05</v>
      </c>
      <c r="S221" t="n">
        <v>66.97</v>
      </c>
      <c r="T221" t="n">
        <v>9422.43</v>
      </c>
      <c r="U221" t="n">
        <v>0.74</v>
      </c>
      <c r="V221" t="n">
        <v>0.85</v>
      </c>
      <c r="W221" t="n">
        <v>5.33</v>
      </c>
      <c r="X221" t="n">
        <v>0.57</v>
      </c>
      <c r="Y221" t="n">
        <v>1</v>
      </c>
      <c r="Z221" t="n">
        <v>10</v>
      </c>
    </row>
    <row r="222">
      <c r="A222" t="n">
        <v>48</v>
      </c>
      <c r="B222" t="n">
        <v>125</v>
      </c>
      <c r="C222" t="inlineStr">
        <is>
          <t xml:space="preserve">CONCLUIDO	</t>
        </is>
      </c>
      <c r="D222" t="n">
        <v>3.5095</v>
      </c>
      <c r="E222" t="n">
        <v>28.49</v>
      </c>
      <c r="F222" t="n">
        <v>24.75</v>
      </c>
      <c r="G222" t="n">
        <v>70.7</v>
      </c>
      <c r="H222" t="n">
        <v>0.87</v>
      </c>
      <c r="I222" t="n">
        <v>21</v>
      </c>
      <c r="J222" t="n">
        <v>264.42</v>
      </c>
      <c r="K222" t="n">
        <v>58.47</v>
      </c>
      <c r="L222" t="n">
        <v>13</v>
      </c>
      <c r="M222" t="n">
        <v>19</v>
      </c>
      <c r="N222" t="n">
        <v>67.94</v>
      </c>
      <c r="O222" t="n">
        <v>32845.58</v>
      </c>
      <c r="P222" t="n">
        <v>351.35</v>
      </c>
      <c r="Q222" t="n">
        <v>1397.17</v>
      </c>
      <c r="R222" t="n">
        <v>91.56999999999999</v>
      </c>
      <c r="S222" t="n">
        <v>66.97</v>
      </c>
      <c r="T222" t="n">
        <v>9681.42</v>
      </c>
      <c r="U222" t="n">
        <v>0.73</v>
      </c>
      <c r="V222" t="n">
        <v>0.85</v>
      </c>
      <c r="W222" t="n">
        <v>5.33</v>
      </c>
      <c r="X222" t="n">
        <v>0.58</v>
      </c>
      <c r="Y222" t="n">
        <v>1</v>
      </c>
      <c r="Z222" t="n">
        <v>10</v>
      </c>
    </row>
    <row r="223">
      <c r="A223" t="n">
        <v>49</v>
      </c>
      <c r="B223" t="n">
        <v>125</v>
      </c>
      <c r="C223" t="inlineStr">
        <is>
          <t xml:space="preserve">CONCLUIDO	</t>
        </is>
      </c>
      <c r="D223" t="n">
        <v>3.5197</v>
      </c>
      <c r="E223" t="n">
        <v>28.41</v>
      </c>
      <c r="F223" t="n">
        <v>24.71</v>
      </c>
      <c r="G223" t="n">
        <v>74.13</v>
      </c>
      <c r="H223" t="n">
        <v>0.89</v>
      </c>
      <c r="I223" t="n">
        <v>20</v>
      </c>
      <c r="J223" t="n">
        <v>264.89</v>
      </c>
      <c r="K223" t="n">
        <v>58.47</v>
      </c>
      <c r="L223" t="n">
        <v>13.25</v>
      </c>
      <c r="M223" t="n">
        <v>18</v>
      </c>
      <c r="N223" t="n">
        <v>68.16</v>
      </c>
      <c r="O223" t="n">
        <v>32903.43</v>
      </c>
      <c r="P223" t="n">
        <v>349.9</v>
      </c>
      <c r="Q223" t="n">
        <v>1397.18</v>
      </c>
      <c r="R223" t="n">
        <v>90.15000000000001</v>
      </c>
      <c r="S223" t="n">
        <v>66.97</v>
      </c>
      <c r="T223" t="n">
        <v>8978.58</v>
      </c>
      <c r="U223" t="n">
        <v>0.74</v>
      </c>
      <c r="V223" t="n">
        <v>0.85</v>
      </c>
      <c r="W223" t="n">
        <v>5.33</v>
      </c>
      <c r="X223" t="n">
        <v>0.54</v>
      </c>
      <c r="Y223" t="n">
        <v>1</v>
      </c>
      <c r="Z223" t="n">
        <v>10</v>
      </c>
    </row>
    <row r="224">
      <c r="A224" t="n">
        <v>50</v>
      </c>
      <c r="B224" t="n">
        <v>125</v>
      </c>
      <c r="C224" t="inlineStr">
        <is>
          <t xml:space="preserve">CONCLUIDO	</t>
        </is>
      </c>
      <c r="D224" t="n">
        <v>3.5211</v>
      </c>
      <c r="E224" t="n">
        <v>28.4</v>
      </c>
      <c r="F224" t="n">
        <v>24.7</v>
      </c>
      <c r="G224" t="n">
        <v>74.09999999999999</v>
      </c>
      <c r="H224" t="n">
        <v>0.91</v>
      </c>
      <c r="I224" t="n">
        <v>20</v>
      </c>
      <c r="J224" t="n">
        <v>265.36</v>
      </c>
      <c r="K224" t="n">
        <v>58.47</v>
      </c>
      <c r="L224" t="n">
        <v>13.5</v>
      </c>
      <c r="M224" t="n">
        <v>18</v>
      </c>
      <c r="N224" t="n">
        <v>68.38</v>
      </c>
      <c r="O224" t="n">
        <v>32961.36</v>
      </c>
      <c r="P224" t="n">
        <v>349.24</v>
      </c>
      <c r="Q224" t="n">
        <v>1397.3</v>
      </c>
      <c r="R224" t="n">
        <v>89.95</v>
      </c>
      <c r="S224" t="n">
        <v>66.97</v>
      </c>
      <c r="T224" t="n">
        <v>8874.870000000001</v>
      </c>
      <c r="U224" t="n">
        <v>0.74</v>
      </c>
      <c r="V224" t="n">
        <v>0.85</v>
      </c>
      <c r="W224" t="n">
        <v>5.33</v>
      </c>
      <c r="X224" t="n">
        <v>0.53</v>
      </c>
      <c r="Y224" t="n">
        <v>1</v>
      </c>
      <c r="Z224" t="n">
        <v>10</v>
      </c>
    </row>
    <row r="225">
      <c r="A225" t="n">
        <v>51</v>
      </c>
      <c r="B225" t="n">
        <v>125</v>
      </c>
      <c r="C225" t="inlineStr">
        <is>
          <t xml:space="preserve">CONCLUIDO	</t>
        </is>
      </c>
      <c r="D225" t="n">
        <v>3.5301</v>
      </c>
      <c r="E225" t="n">
        <v>28.33</v>
      </c>
      <c r="F225" t="n">
        <v>24.67</v>
      </c>
      <c r="G225" t="n">
        <v>77.92</v>
      </c>
      <c r="H225" t="n">
        <v>0.92</v>
      </c>
      <c r="I225" t="n">
        <v>19</v>
      </c>
      <c r="J225" t="n">
        <v>265.83</v>
      </c>
      <c r="K225" t="n">
        <v>58.47</v>
      </c>
      <c r="L225" t="n">
        <v>13.75</v>
      </c>
      <c r="M225" t="n">
        <v>17</v>
      </c>
      <c r="N225" t="n">
        <v>68.59999999999999</v>
      </c>
      <c r="O225" t="n">
        <v>33019.37</v>
      </c>
      <c r="P225" t="n">
        <v>345.68</v>
      </c>
      <c r="Q225" t="n">
        <v>1397.24</v>
      </c>
      <c r="R225" t="n">
        <v>89.20999999999999</v>
      </c>
      <c r="S225" t="n">
        <v>66.97</v>
      </c>
      <c r="T225" t="n">
        <v>8513.950000000001</v>
      </c>
      <c r="U225" t="n">
        <v>0.75</v>
      </c>
      <c r="V225" t="n">
        <v>0.85</v>
      </c>
      <c r="W225" t="n">
        <v>5.32</v>
      </c>
      <c r="X225" t="n">
        <v>0.51</v>
      </c>
      <c r="Y225" t="n">
        <v>1</v>
      </c>
      <c r="Z225" t="n">
        <v>10</v>
      </c>
    </row>
    <row r="226">
      <c r="A226" t="n">
        <v>52</v>
      </c>
      <c r="B226" t="n">
        <v>125</v>
      </c>
      <c r="C226" t="inlineStr">
        <is>
          <t xml:space="preserve">CONCLUIDO	</t>
        </is>
      </c>
      <c r="D226" t="n">
        <v>3.5288</v>
      </c>
      <c r="E226" t="n">
        <v>28.34</v>
      </c>
      <c r="F226" t="n">
        <v>24.68</v>
      </c>
      <c r="G226" t="n">
        <v>77.95</v>
      </c>
      <c r="H226" t="n">
        <v>0.9399999999999999</v>
      </c>
      <c r="I226" t="n">
        <v>19</v>
      </c>
      <c r="J226" t="n">
        <v>266.3</v>
      </c>
      <c r="K226" t="n">
        <v>58.47</v>
      </c>
      <c r="L226" t="n">
        <v>14</v>
      </c>
      <c r="M226" t="n">
        <v>17</v>
      </c>
      <c r="N226" t="n">
        <v>68.81999999999999</v>
      </c>
      <c r="O226" t="n">
        <v>33077.47</v>
      </c>
      <c r="P226" t="n">
        <v>347.07</v>
      </c>
      <c r="Q226" t="n">
        <v>1397.18</v>
      </c>
      <c r="R226" t="n">
        <v>89.62</v>
      </c>
      <c r="S226" t="n">
        <v>66.97</v>
      </c>
      <c r="T226" t="n">
        <v>8718.01</v>
      </c>
      <c r="U226" t="n">
        <v>0.75</v>
      </c>
      <c r="V226" t="n">
        <v>0.85</v>
      </c>
      <c r="W226" t="n">
        <v>5.32</v>
      </c>
      <c r="X226" t="n">
        <v>0.52</v>
      </c>
      <c r="Y226" t="n">
        <v>1</v>
      </c>
      <c r="Z226" t="n">
        <v>10</v>
      </c>
    </row>
    <row r="227">
      <c r="A227" t="n">
        <v>53</v>
      </c>
      <c r="B227" t="n">
        <v>125</v>
      </c>
      <c r="C227" t="inlineStr">
        <is>
          <t xml:space="preserve">CONCLUIDO	</t>
        </is>
      </c>
      <c r="D227" t="n">
        <v>3.5294</v>
      </c>
      <c r="E227" t="n">
        <v>28.33</v>
      </c>
      <c r="F227" t="n">
        <v>24.68</v>
      </c>
      <c r="G227" t="n">
        <v>77.93000000000001</v>
      </c>
      <c r="H227" t="n">
        <v>0.95</v>
      </c>
      <c r="I227" t="n">
        <v>19</v>
      </c>
      <c r="J227" t="n">
        <v>266.77</v>
      </c>
      <c r="K227" t="n">
        <v>58.47</v>
      </c>
      <c r="L227" t="n">
        <v>14.25</v>
      </c>
      <c r="M227" t="n">
        <v>17</v>
      </c>
      <c r="N227" t="n">
        <v>69.04000000000001</v>
      </c>
      <c r="O227" t="n">
        <v>33135.65</v>
      </c>
      <c r="P227" t="n">
        <v>345.54</v>
      </c>
      <c r="Q227" t="n">
        <v>1397.2</v>
      </c>
      <c r="R227" t="n">
        <v>89.42</v>
      </c>
      <c r="S227" t="n">
        <v>66.97</v>
      </c>
      <c r="T227" t="n">
        <v>8616.379999999999</v>
      </c>
      <c r="U227" t="n">
        <v>0.75</v>
      </c>
      <c r="V227" t="n">
        <v>0.85</v>
      </c>
      <c r="W227" t="n">
        <v>5.32</v>
      </c>
      <c r="X227" t="n">
        <v>0.51</v>
      </c>
      <c r="Y227" t="n">
        <v>1</v>
      </c>
      <c r="Z227" t="n">
        <v>10</v>
      </c>
    </row>
    <row r="228">
      <c r="A228" t="n">
        <v>54</v>
      </c>
      <c r="B228" t="n">
        <v>125</v>
      </c>
      <c r="C228" t="inlineStr">
        <is>
          <t xml:space="preserve">CONCLUIDO	</t>
        </is>
      </c>
      <c r="D228" t="n">
        <v>3.5394</v>
      </c>
      <c r="E228" t="n">
        <v>28.25</v>
      </c>
      <c r="F228" t="n">
        <v>24.65</v>
      </c>
      <c r="G228" t="n">
        <v>82.15000000000001</v>
      </c>
      <c r="H228" t="n">
        <v>0.97</v>
      </c>
      <c r="I228" t="n">
        <v>18</v>
      </c>
      <c r="J228" t="n">
        <v>267.24</v>
      </c>
      <c r="K228" t="n">
        <v>58.47</v>
      </c>
      <c r="L228" t="n">
        <v>14.5</v>
      </c>
      <c r="M228" t="n">
        <v>16</v>
      </c>
      <c r="N228" t="n">
        <v>69.27</v>
      </c>
      <c r="O228" t="n">
        <v>33193.92</v>
      </c>
      <c r="P228" t="n">
        <v>342.56</v>
      </c>
      <c r="Q228" t="n">
        <v>1397.23</v>
      </c>
      <c r="R228" t="n">
        <v>88.23999999999999</v>
      </c>
      <c r="S228" t="n">
        <v>66.97</v>
      </c>
      <c r="T228" t="n">
        <v>8032.8</v>
      </c>
      <c r="U228" t="n">
        <v>0.76</v>
      </c>
      <c r="V228" t="n">
        <v>0.85</v>
      </c>
      <c r="W228" t="n">
        <v>5.32</v>
      </c>
      <c r="X228" t="n">
        <v>0.48</v>
      </c>
      <c r="Y228" t="n">
        <v>1</v>
      </c>
      <c r="Z228" t="n">
        <v>10</v>
      </c>
    </row>
    <row r="229">
      <c r="A229" t="n">
        <v>55</v>
      </c>
      <c r="B229" t="n">
        <v>125</v>
      </c>
      <c r="C229" t="inlineStr">
        <is>
          <t xml:space="preserve">CONCLUIDO	</t>
        </is>
      </c>
      <c r="D229" t="n">
        <v>3.5361</v>
      </c>
      <c r="E229" t="n">
        <v>28.28</v>
      </c>
      <c r="F229" t="n">
        <v>24.67</v>
      </c>
      <c r="G229" t="n">
        <v>82.23999999999999</v>
      </c>
      <c r="H229" t="n">
        <v>0.98</v>
      </c>
      <c r="I229" t="n">
        <v>18</v>
      </c>
      <c r="J229" t="n">
        <v>267.71</v>
      </c>
      <c r="K229" t="n">
        <v>58.47</v>
      </c>
      <c r="L229" t="n">
        <v>14.75</v>
      </c>
      <c r="M229" t="n">
        <v>16</v>
      </c>
      <c r="N229" t="n">
        <v>69.48999999999999</v>
      </c>
      <c r="O229" t="n">
        <v>33252.27</v>
      </c>
      <c r="P229" t="n">
        <v>343.7</v>
      </c>
      <c r="Q229" t="n">
        <v>1397.17</v>
      </c>
      <c r="R229" t="n">
        <v>89.22</v>
      </c>
      <c r="S229" t="n">
        <v>66.97</v>
      </c>
      <c r="T229" t="n">
        <v>8519.379999999999</v>
      </c>
      <c r="U229" t="n">
        <v>0.75</v>
      </c>
      <c r="V229" t="n">
        <v>0.85</v>
      </c>
      <c r="W229" t="n">
        <v>5.32</v>
      </c>
      <c r="X229" t="n">
        <v>0.51</v>
      </c>
      <c r="Y229" t="n">
        <v>1</v>
      </c>
      <c r="Z229" t="n">
        <v>10</v>
      </c>
    </row>
    <row r="230">
      <c r="A230" t="n">
        <v>56</v>
      </c>
      <c r="B230" t="n">
        <v>125</v>
      </c>
      <c r="C230" t="inlineStr">
        <is>
          <t xml:space="preserve">CONCLUIDO	</t>
        </is>
      </c>
      <c r="D230" t="n">
        <v>3.5382</v>
      </c>
      <c r="E230" t="n">
        <v>28.26</v>
      </c>
      <c r="F230" t="n">
        <v>24.66</v>
      </c>
      <c r="G230" t="n">
        <v>82.19</v>
      </c>
      <c r="H230" t="n">
        <v>1</v>
      </c>
      <c r="I230" t="n">
        <v>18</v>
      </c>
      <c r="J230" t="n">
        <v>268.19</v>
      </c>
      <c r="K230" t="n">
        <v>58.47</v>
      </c>
      <c r="L230" t="n">
        <v>15</v>
      </c>
      <c r="M230" t="n">
        <v>16</v>
      </c>
      <c r="N230" t="n">
        <v>69.70999999999999</v>
      </c>
      <c r="O230" t="n">
        <v>33310.7</v>
      </c>
      <c r="P230" t="n">
        <v>341.3</v>
      </c>
      <c r="Q230" t="n">
        <v>1397.22</v>
      </c>
      <c r="R230" t="n">
        <v>88.44</v>
      </c>
      <c r="S230" t="n">
        <v>66.97</v>
      </c>
      <c r="T230" t="n">
        <v>8131.84</v>
      </c>
      <c r="U230" t="n">
        <v>0.76</v>
      </c>
      <c r="V230" t="n">
        <v>0.85</v>
      </c>
      <c r="W230" t="n">
        <v>5.33</v>
      </c>
      <c r="X230" t="n">
        <v>0.49</v>
      </c>
      <c r="Y230" t="n">
        <v>1</v>
      </c>
      <c r="Z230" t="n">
        <v>10</v>
      </c>
    </row>
    <row r="231">
      <c r="A231" t="n">
        <v>57</v>
      </c>
      <c r="B231" t="n">
        <v>125</v>
      </c>
      <c r="C231" t="inlineStr">
        <is>
          <t xml:space="preserve">CONCLUIDO	</t>
        </is>
      </c>
      <c r="D231" t="n">
        <v>3.55</v>
      </c>
      <c r="E231" t="n">
        <v>28.17</v>
      </c>
      <c r="F231" t="n">
        <v>24.61</v>
      </c>
      <c r="G231" t="n">
        <v>86.86</v>
      </c>
      <c r="H231" t="n">
        <v>1.01</v>
      </c>
      <c r="I231" t="n">
        <v>17</v>
      </c>
      <c r="J231" t="n">
        <v>268.66</v>
      </c>
      <c r="K231" t="n">
        <v>58.47</v>
      </c>
      <c r="L231" t="n">
        <v>15.25</v>
      </c>
      <c r="M231" t="n">
        <v>15</v>
      </c>
      <c r="N231" t="n">
        <v>69.94</v>
      </c>
      <c r="O231" t="n">
        <v>33369.22</v>
      </c>
      <c r="P231" t="n">
        <v>338.69</v>
      </c>
      <c r="Q231" t="n">
        <v>1397.23</v>
      </c>
      <c r="R231" t="n">
        <v>87.04000000000001</v>
      </c>
      <c r="S231" t="n">
        <v>66.97</v>
      </c>
      <c r="T231" t="n">
        <v>7438.11</v>
      </c>
      <c r="U231" t="n">
        <v>0.77</v>
      </c>
      <c r="V231" t="n">
        <v>0.86</v>
      </c>
      <c r="W231" t="n">
        <v>5.32</v>
      </c>
      <c r="X231" t="n">
        <v>0.44</v>
      </c>
      <c r="Y231" t="n">
        <v>1</v>
      </c>
      <c r="Z231" t="n">
        <v>10</v>
      </c>
    </row>
    <row r="232">
      <c r="A232" t="n">
        <v>58</v>
      </c>
      <c r="B232" t="n">
        <v>125</v>
      </c>
      <c r="C232" t="inlineStr">
        <is>
          <t xml:space="preserve">CONCLUIDO	</t>
        </is>
      </c>
      <c r="D232" t="n">
        <v>3.5487</v>
      </c>
      <c r="E232" t="n">
        <v>28.18</v>
      </c>
      <c r="F232" t="n">
        <v>24.62</v>
      </c>
      <c r="G232" t="n">
        <v>86.89</v>
      </c>
      <c r="H232" t="n">
        <v>1.03</v>
      </c>
      <c r="I232" t="n">
        <v>17</v>
      </c>
      <c r="J232" t="n">
        <v>269.14</v>
      </c>
      <c r="K232" t="n">
        <v>58.47</v>
      </c>
      <c r="L232" t="n">
        <v>15.5</v>
      </c>
      <c r="M232" t="n">
        <v>15</v>
      </c>
      <c r="N232" t="n">
        <v>70.16</v>
      </c>
      <c r="O232" t="n">
        <v>33427.83</v>
      </c>
      <c r="P232" t="n">
        <v>338.69</v>
      </c>
      <c r="Q232" t="n">
        <v>1397.18</v>
      </c>
      <c r="R232" t="n">
        <v>87.18000000000001</v>
      </c>
      <c r="S232" t="n">
        <v>66.97</v>
      </c>
      <c r="T232" t="n">
        <v>7506.84</v>
      </c>
      <c r="U232" t="n">
        <v>0.77</v>
      </c>
      <c r="V232" t="n">
        <v>0.85</v>
      </c>
      <c r="W232" t="n">
        <v>5.33</v>
      </c>
      <c r="X232" t="n">
        <v>0.45</v>
      </c>
      <c r="Y232" t="n">
        <v>1</v>
      </c>
      <c r="Z232" t="n">
        <v>10</v>
      </c>
    </row>
    <row r="233">
      <c r="A233" t="n">
        <v>59</v>
      </c>
      <c r="B233" t="n">
        <v>125</v>
      </c>
      <c r="C233" t="inlineStr">
        <is>
          <t xml:space="preserve">CONCLUIDO	</t>
        </is>
      </c>
      <c r="D233" t="n">
        <v>3.5489</v>
      </c>
      <c r="E233" t="n">
        <v>28.18</v>
      </c>
      <c r="F233" t="n">
        <v>24.62</v>
      </c>
      <c r="G233" t="n">
        <v>86.89</v>
      </c>
      <c r="H233" t="n">
        <v>1.04</v>
      </c>
      <c r="I233" t="n">
        <v>17</v>
      </c>
      <c r="J233" t="n">
        <v>269.61</v>
      </c>
      <c r="K233" t="n">
        <v>58.47</v>
      </c>
      <c r="L233" t="n">
        <v>15.75</v>
      </c>
      <c r="M233" t="n">
        <v>15</v>
      </c>
      <c r="N233" t="n">
        <v>70.39</v>
      </c>
      <c r="O233" t="n">
        <v>33486.53</v>
      </c>
      <c r="P233" t="n">
        <v>336.72</v>
      </c>
      <c r="Q233" t="n">
        <v>1397.23</v>
      </c>
      <c r="R233" t="n">
        <v>87.39</v>
      </c>
      <c r="S233" t="n">
        <v>66.97</v>
      </c>
      <c r="T233" t="n">
        <v>7609.65</v>
      </c>
      <c r="U233" t="n">
        <v>0.77</v>
      </c>
      <c r="V233" t="n">
        <v>0.85</v>
      </c>
      <c r="W233" t="n">
        <v>5.32</v>
      </c>
      <c r="X233" t="n">
        <v>0.45</v>
      </c>
      <c r="Y233" t="n">
        <v>1</v>
      </c>
      <c r="Z233" t="n">
        <v>10</v>
      </c>
    </row>
    <row r="234">
      <c r="A234" t="n">
        <v>60</v>
      </c>
      <c r="B234" t="n">
        <v>125</v>
      </c>
      <c r="C234" t="inlineStr">
        <is>
          <t xml:space="preserve">CONCLUIDO	</t>
        </is>
      </c>
      <c r="D234" t="n">
        <v>3.5572</v>
      </c>
      <c r="E234" t="n">
        <v>28.11</v>
      </c>
      <c r="F234" t="n">
        <v>24.6</v>
      </c>
      <c r="G234" t="n">
        <v>92.25</v>
      </c>
      <c r="H234" t="n">
        <v>1.05</v>
      </c>
      <c r="I234" t="n">
        <v>16</v>
      </c>
      <c r="J234" t="n">
        <v>270.09</v>
      </c>
      <c r="K234" t="n">
        <v>58.47</v>
      </c>
      <c r="L234" t="n">
        <v>16</v>
      </c>
      <c r="M234" t="n">
        <v>14</v>
      </c>
      <c r="N234" t="n">
        <v>70.62</v>
      </c>
      <c r="O234" t="n">
        <v>33545.31</v>
      </c>
      <c r="P234" t="n">
        <v>334.89</v>
      </c>
      <c r="Q234" t="n">
        <v>1397.24</v>
      </c>
      <c r="R234" t="n">
        <v>86.58</v>
      </c>
      <c r="S234" t="n">
        <v>66.97</v>
      </c>
      <c r="T234" t="n">
        <v>7213.61</v>
      </c>
      <c r="U234" t="n">
        <v>0.77</v>
      </c>
      <c r="V234" t="n">
        <v>0.86</v>
      </c>
      <c r="W234" t="n">
        <v>5.32</v>
      </c>
      <c r="X234" t="n">
        <v>0.43</v>
      </c>
      <c r="Y234" t="n">
        <v>1</v>
      </c>
      <c r="Z234" t="n">
        <v>10</v>
      </c>
    </row>
    <row r="235">
      <c r="A235" t="n">
        <v>61</v>
      </c>
      <c r="B235" t="n">
        <v>125</v>
      </c>
      <c r="C235" t="inlineStr">
        <is>
          <t xml:space="preserve">CONCLUIDO	</t>
        </is>
      </c>
      <c r="D235" t="n">
        <v>3.5576</v>
      </c>
      <c r="E235" t="n">
        <v>28.11</v>
      </c>
      <c r="F235" t="n">
        <v>24.6</v>
      </c>
      <c r="G235" t="n">
        <v>92.23999999999999</v>
      </c>
      <c r="H235" t="n">
        <v>1.07</v>
      </c>
      <c r="I235" t="n">
        <v>16</v>
      </c>
      <c r="J235" t="n">
        <v>270.57</v>
      </c>
      <c r="K235" t="n">
        <v>58.47</v>
      </c>
      <c r="L235" t="n">
        <v>16.25</v>
      </c>
      <c r="M235" t="n">
        <v>14</v>
      </c>
      <c r="N235" t="n">
        <v>70.84</v>
      </c>
      <c r="O235" t="n">
        <v>33604.17</v>
      </c>
      <c r="P235" t="n">
        <v>335.55</v>
      </c>
      <c r="Q235" t="n">
        <v>1397.17</v>
      </c>
      <c r="R235" t="n">
        <v>86.73</v>
      </c>
      <c r="S235" t="n">
        <v>66.97</v>
      </c>
      <c r="T235" t="n">
        <v>7285.19</v>
      </c>
      <c r="U235" t="n">
        <v>0.77</v>
      </c>
      <c r="V235" t="n">
        <v>0.86</v>
      </c>
      <c r="W235" t="n">
        <v>5.32</v>
      </c>
      <c r="X235" t="n">
        <v>0.43</v>
      </c>
      <c r="Y235" t="n">
        <v>1</v>
      </c>
      <c r="Z235" t="n">
        <v>10</v>
      </c>
    </row>
    <row r="236">
      <c r="A236" t="n">
        <v>62</v>
      </c>
      <c r="B236" t="n">
        <v>125</v>
      </c>
      <c r="C236" t="inlineStr">
        <is>
          <t xml:space="preserve">CONCLUIDO	</t>
        </is>
      </c>
      <c r="D236" t="n">
        <v>3.5566</v>
      </c>
      <c r="E236" t="n">
        <v>28.12</v>
      </c>
      <c r="F236" t="n">
        <v>24.6</v>
      </c>
      <c r="G236" t="n">
        <v>92.26000000000001</v>
      </c>
      <c r="H236" t="n">
        <v>1.08</v>
      </c>
      <c r="I236" t="n">
        <v>16</v>
      </c>
      <c r="J236" t="n">
        <v>271.05</v>
      </c>
      <c r="K236" t="n">
        <v>58.47</v>
      </c>
      <c r="L236" t="n">
        <v>16.5</v>
      </c>
      <c r="M236" t="n">
        <v>14</v>
      </c>
      <c r="N236" t="n">
        <v>71.06999999999999</v>
      </c>
      <c r="O236" t="n">
        <v>33663.13</v>
      </c>
      <c r="P236" t="n">
        <v>334.66</v>
      </c>
      <c r="Q236" t="n">
        <v>1397.23</v>
      </c>
      <c r="R236" t="n">
        <v>86.86</v>
      </c>
      <c r="S236" t="n">
        <v>66.97</v>
      </c>
      <c r="T236" t="n">
        <v>7352.2</v>
      </c>
      <c r="U236" t="n">
        <v>0.77</v>
      </c>
      <c r="V236" t="n">
        <v>0.86</v>
      </c>
      <c r="W236" t="n">
        <v>5.32</v>
      </c>
      <c r="X236" t="n">
        <v>0.44</v>
      </c>
      <c r="Y236" t="n">
        <v>1</v>
      </c>
      <c r="Z236" t="n">
        <v>10</v>
      </c>
    </row>
    <row r="237">
      <c r="A237" t="n">
        <v>63</v>
      </c>
      <c r="B237" t="n">
        <v>125</v>
      </c>
      <c r="C237" t="inlineStr">
        <is>
          <t xml:space="preserve">CONCLUIDO	</t>
        </is>
      </c>
      <c r="D237" t="n">
        <v>3.5569</v>
      </c>
      <c r="E237" t="n">
        <v>28.11</v>
      </c>
      <c r="F237" t="n">
        <v>24.6</v>
      </c>
      <c r="G237" t="n">
        <v>92.26000000000001</v>
      </c>
      <c r="H237" t="n">
        <v>1.1</v>
      </c>
      <c r="I237" t="n">
        <v>16</v>
      </c>
      <c r="J237" t="n">
        <v>271.52</v>
      </c>
      <c r="K237" t="n">
        <v>58.47</v>
      </c>
      <c r="L237" t="n">
        <v>16.75</v>
      </c>
      <c r="M237" t="n">
        <v>14</v>
      </c>
      <c r="N237" t="n">
        <v>71.3</v>
      </c>
      <c r="O237" t="n">
        <v>33722.17</v>
      </c>
      <c r="P237" t="n">
        <v>332.99</v>
      </c>
      <c r="Q237" t="n">
        <v>1397.21</v>
      </c>
      <c r="R237" t="n">
        <v>86.70999999999999</v>
      </c>
      <c r="S237" t="n">
        <v>66.97</v>
      </c>
      <c r="T237" t="n">
        <v>7276.82</v>
      </c>
      <c r="U237" t="n">
        <v>0.77</v>
      </c>
      <c r="V237" t="n">
        <v>0.86</v>
      </c>
      <c r="W237" t="n">
        <v>5.32</v>
      </c>
      <c r="X237" t="n">
        <v>0.44</v>
      </c>
      <c r="Y237" t="n">
        <v>1</v>
      </c>
      <c r="Z237" t="n">
        <v>10</v>
      </c>
    </row>
    <row r="238">
      <c r="A238" t="n">
        <v>64</v>
      </c>
      <c r="B238" t="n">
        <v>125</v>
      </c>
      <c r="C238" t="inlineStr">
        <is>
          <t xml:space="preserve">CONCLUIDO	</t>
        </is>
      </c>
      <c r="D238" t="n">
        <v>3.5673</v>
      </c>
      <c r="E238" t="n">
        <v>28.03</v>
      </c>
      <c r="F238" t="n">
        <v>24.57</v>
      </c>
      <c r="G238" t="n">
        <v>98.27</v>
      </c>
      <c r="H238" t="n">
        <v>1.11</v>
      </c>
      <c r="I238" t="n">
        <v>15</v>
      </c>
      <c r="J238" t="n">
        <v>272</v>
      </c>
      <c r="K238" t="n">
        <v>58.47</v>
      </c>
      <c r="L238" t="n">
        <v>17</v>
      </c>
      <c r="M238" t="n">
        <v>13</v>
      </c>
      <c r="N238" t="n">
        <v>71.53</v>
      </c>
      <c r="O238" t="n">
        <v>33781.3</v>
      </c>
      <c r="P238" t="n">
        <v>331.82</v>
      </c>
      <c r="Q238" t="n">
        <v>1397.21</v>
      </c>
      <c r="R238" t="n">
        <v>85.47</v>
      </c>
      <c r="S238" t="n">
        <v>66.97</v>
      </c>
      <c r="T238" t="n">
        <v>6660.69</v>
      </c>
      <c r="U238" t="n">
        <v>0.78</v>
      </c>
      <c r="V238" t="n">
        <v>0.86</v>
      </c>
      <c r="W238" t="n">
        <v>5.32</v>
      </c>
      <c r="X238" t="n">
        <v>0.4</v>
      </c>
      <c r="Y238" t="n">
        <v>1</v>
      </c>
      <c r="Z238" t="n">
        <v>10</v>
      </c>
    </row>
    <row r="239">
      <c r="A239" t="n">
        <v>65</v>
      </c>
      <c r="B239" t="n">
        <v>125</v>
      </c>
      <c r="C239" t="inlineStr">
        <is>
          <t xml:space="preserve">CONCLUIDO	</t>
        </is>
      </c>
      <c r="D239" t="n">
        <v>3.5677</v>
      </c>
      <c r="E239" t="n">
        <v>28.03</v>
      </c>
      <c r="F239" t="n">
        <v>24.56</v>
      </c>
      <c r="G239" t="n">
        <v>98.26000000000001</v>
      </c>
      <c r="H239" t="n">
        <v>1.13</v>
      </c>
      <c r="I239" t="n">
        <v>15</v>
      </c>
      <c r="J239" t="n">
        <v>272.48</v>
      </c>
      <c r="K239" t="n">
        <v>58.47</v>
      </c>
      <c r="L239" t="n">
        <v>17.25</v>
      </c>
      <c r="M239" t="n">
        <v>13</v>
      </c>
      <c r="N239" t="n">
        <v>71.76000000000001</v>
      </c>
      <c r="O239" t="n">
        <v>33840.65</v>
      </c>
      <c r="P239" t="n">
        <v>330.59</v>
      </c>
      <c r="Q239" t="n">
        <v>1397.2</v>
      </c>
      <c r="R239" t="n">
        <v>85.34999999999999</v>
      </c>
      <c r="S239" t="n">
        <v>66.97</v>
      </c>
      <c r="T239" t="n">
        <v>6602.35</v>
      </c>
      <c r="U239" t="n">
        <v>0.78</v>
      </c>
      <c r="V239" t="n">
        <v>0.86</v>
      </c>
      <c r="W239" t="n">
        <v>5.32</v>
      </c>
      <c r="X239" t="n">
        <v>0.4</v>
      </c>
      <c r="Y239" t="n">
        <v>1</v>
      </c>
      <c r="Z239" t="n">
        <v>10</v>
      </c>
    </row>
    <row r="240">
      <c r="A240" t="n">
        <v>66</v>
      </c>
      <c r="B240" t="n">
        <v>125</v>
      </c>
      <c r="C240" t="inlineStr">
        <is>
          <t xml:space="preserve">CONCLUIDO	</t>
        </is>
      </c>
      <c r="D240" t="n">
        <v>3.5662</v>
      </c>
      <c r="E240" t="n">
        <v>28.04</v>
      </c>
      <c r="F240" t="n">
        <v>24.58</v>
      </c>
      <c r="G240" t="n">
        <v>98.3</v>
      </c>
      <c r="H240" t="n">
        <v>1.14</v>
      </c>
      <c r="I240" t="n">
        <v>15</v>
      </c>
      <c r="J240" t="n">
        <v>272.97</v>
      </c>
      <c r="K240" t="n">
        <v>58.47</v>
      </c>
      <c r="L240" t="n">
        <v>17.5</v>
      </c>
      <c r="M240" t="n">
        <v>13</v>
      </c>
      <c r="N240" t="n">
        <v>71.98999999999999</v>
      </c>
      <c r="O240" t="n">
        <v>33899.96</v>
      </c>
      <c r="P240" t="n">
        <v>329.31</v>
      </c>
      <c r="Q240" t="n">
        <v>1397.26</v>
      </c>
      <c r="R240" t="n">
        <v>85.98999999999999</v>
      </c>
      <c r="S240" t="n">
        <v>66.97</v>
      </c>
      <c r="T240" t="n">
        <v>6920.16</v>
      </c>
      <c r="U240" t="n">
        <v>0.78</v>
      </c>
      <c r="V240" t="n">
        <v>0.86</v>
      </c>
      <c r="W240" t="n">
        <v>5.32</v>
      </c>
      <c r="X240" t="n">
        <v>0.41</v>
      </c>
      <c r="Y240" t="n">
        <v>1</v>
      </c>
      <c r="Z240" t="n">
        <v>10</v>
      </c>
    </row>
    <row r="241">
      <c r="A241" t="n">
        <v>67</v>
      </c>
      <c r="B241" t="n">
        <v>125</v>
      </c>
      <c r="C241" t="inlineStr">
        <is>
          <t xml:space="preserve">CONCLUIDO	</t>
        </is>
      </c>
      <c r="D241" t="n">
        <v>3.5687</v>
      </c>
      <c r="E241" t="n">
        <v>28.02</v>
      </c>
      <c r="F241" t="n">
        <v>24.56</v>
      </c>
      <c r="G241" t="n">
        <v>98.22</v>
      </c>
      <c r="H241" t="n">
        <v>1.16</v>
      </c>
      <c r="I241" t="n">
        <v>15</v>
      </c>
      <c r="J241" t="n">
        <v>273.45</v>
      </c>
      <c r="K241" t="n">
        <v>58.47</v>
      </c>
      <c r="L241" t="n">
        <v>17.75</v>
      </c>
      <c r="M241" t="n">
        <v>13</v>
      </c>
      <c r="N241" t="n">
        <v>72.22</v>
      </c>
      <c r="O241" t="n">
        <v>33959.36</v>
      </c>
      <c r="P241" t="n">
        <v>326.31</v>
      </c>
      <c r="Q241" t="n">
        <v>1397.24</v>
      </c>
      <c r="R241" t="n">
        <v>85.37</v>
      </c>
      <c r="S241" t="n">
        <v>66.97</v>
      </c>
      <c r="T241" t="n">
        <v>6613.64</v>
      </c>
      <c r="U241" t="n">
        <v>0.78</v>
      </c>
      <c r="V241" t="n">
        <v>0.86</v>
      </c>
      <c r="W241" t="n">
        <v>5.31</v>
      </c>
      <c r="X241" t="n">
        <v>0.39</v>
      </c>
      <c r="Y241" t="n">
        <v>1</v>
      </c>
      <c r="Z241" t="n">
        <v>10</v>
      </c>
    </row>
    <row r="242">
      <c r="A242" t="n">
        <v>68</v>
      </c>
      <c r="B242" t="n">
        <v>125</v>
      </c>
      <c r="C242" t="inlineStr">
        <is>
          <t xml:space="preserve">CONCLUIDO	</t>
        </is>
      </c>
      <c r="D242" t="n">
        <v>3.5768</v>
      </c>
      <c r="E242" t="n">
        <v>27.96</v>
      </c>
      <c r="F242" t="n">
        <v>24.54</v>
      </c>
      <c r="G242" t="n">
        <v>105.17</v>
      </c>
      <c r="H242" t="n">
        <v>1.17</v>
      </c>
      <c r="I242" t="n">
        <v>14</v>
      </c>
      <c r="J242" t="n">
        <v>273.93</v>
      </c>
      <c r="K242" t="n">
        <v>58.47</v>
      </c>
      <c r="L242" t="n">
        <v>18</v>
      </c>
      <c r="M242" t="n">
        <v>12</v>
      </c>
      <c r="N242" t="n">
        <v>72.45999999999999</v>
      </c>
      <c r="O242" t="n">
        <v>34018.85</v>
      </c>
      <c r="P242" t="n">
        <v>324.96</v>
      </c>
      <c r="Q242" t="n">
        <v>1397.17</v>
      </c>
      <c r="R242" t="n">
        <v>84.48999999999999</v>
      </c>
      <c r="S242" t="n">
        <v>66.97</v>
      </c>
      <c r="T242" t="n">
        <v>6174.98</v>
      </c>
      <c r="U242" t="n">
        <v>0.79</v>
      </c>
      <c r="V242" t="n">
        <v>0.86</v>
      </c>
      <c r="W242" t="n">
        <v>5.32</v>
      </c>
      <c r="X242" t="n">
        <v>0.37</v>
      </c>
      <c r="Y242" t="n">
        <v>1</v>
      </c>
      <c r="Z242" t="n">
        <v>10</v>
      </c>
    </row>
    <row r="243">
      <c r="A243" t="n">
        <v>69</v>
      </c>
      <c r="B243" t="n">
        <v>125</v>
      </c>
      <c r="C243" t="inlineStr">
        <is>
          <t xml:space="preserve">CONCLUIDO	</t>
        </is>
      </c>
      <c r="D243" t="n">
        <v>3.5786</v>
      </c>
      <c r="E243" t="n">
        <v>27.94</v>
      </c>
      <c r="F243" t="n">
        <v>24.53</v>
      </c>
      <c r="G243" t="n">
        <v>105.11</v>
      </c>
      <c r="H243" t="n">
        <v>1.18</v>
      </c>
      <c r="I243" t="n">
        <v>14</v>
      </c>
      <c r="J243" t="n">
        <v>274.41</v>
      </c>
      <c r="K243" t="n">
        <v>58.47</v>
      </c>
      <c r="L243" t="n">
        <v>18.25</v>
      </c>
      <c r="M243" t="n">
        <v>12</v>
      </c>
      <c r="N243" t="n">
        <v>72.69</v>
      </c>
      <c r="O243" t="n">
        <v>34078.44</v>
      </c>
      <c r="P243" t="n">
        <v>324.48</v>
      </c>
      <c r="Q243" t="n">
        <v>1397.2</v>
      </c>
      <c r="R243" t="n">
        <v>84.27</v>
      </c>
      <c r="S243" t="n">
        <v>66.97</v>
      </c>
      <c r="T243" t="n">
        <v>6065.15</v>
      </c>
      <c r="U243" t="n">
        <v>0.79</v>
      </c>
      <c r="V243" t="n">
        <v>0.86</v>
      </c>
      <c r="W243" t="n">
        <v>5.32</v>
      </c>
      <c r="X243" t="n">
        <v>0.36</v>
      </c>
      <c r="Y243" t="n">
        <v>1</v>
      </c>
      <c r="Z243" t="n">
        <v>10</v>
      </c>
    </row>
    <row r="244">
      <c r="A244" t="n">
        <v>70</v>
      </c>
      <c r="B244" t="n">
        <v>125</v>
      </c>
      <c r="C244" t="inlineStr">
        <is>
          <t xml:space="preserve">CONCLUIDO	</t>
        </is>
      </c>
      <c r="D244" t="n">
        <v>3.5785</v>
      </c>
      <c r="E244" t="n">
        <v>27.94</v>
      </c>
      <c r="F244" t="n">
        <v>24.53</v>
      </c>
      <c r="G244" t="n">
        <v>105.11</v>
      </c>
      <c r="H244" t="n">
        <v>1.2</v>
      </c>
      <c r="I244" t="n">
        <v>14</v>
      </c>
      <c r="J244" t="n">
        <v>274.9</v>
      </c>
      <c r="K244" t="n">
        <v>58.47</v>
      </c>
      <c r="L244" t="n">
        <v>18.5</v>
      </c>
      <c r="M244" t="n">
        <v>12</v>
      </c>
      <c r="N244" t="n">
        <v>72.92</v>
      </c>
      <c r="O244" t="n">
        <v>34138.11</v>
      </c>
      <c r="P244" t="n">
        <v>322.93</v>
      </c>
      <c r="Q244" t="n">
        <v>1397.17</v>
      </c>
      <c r="R244" t="n">
        <v>84.37</v>
      </c>
      <c r="S244" t="n">
        <v>66.97</v>
      </c>
      <c r="T244" t="n">
        <v>6116.27</v>
      </c>
      <c r="U244" t="n">
        <v>0.79</v>
      </c>
      <c r="V244" t="n">
        <v>0.86</v>
      </c>
      <c r="W244" t="n">
        <v>5.32</v>
      </c>
      <c r="X244" t="n">
        <v>0.36</v>
      </c>
      <c r="Y244" t="n">
        <v>1</v>
      </c>
      <c r="Z244" t="n">
        <v>10</v>
      </c>
    </row>
    <row r="245">
      <c r="A245" t="n">
        <v>71</v>
      </c>
      <c r="B245" t="n">
        <v>125</v>
      </c>
      <c r="C245" t="inlineStr">
        <is>
          <t xml:space="preserve">CONCLUIDO	</t>
        </is>
      </c>
      <c r="D245" t="n">
        <v>3.578</v>
      </c>
      <c r="E245" t="n">
        <v>27.95</v>
      </c>
      <c r="F245" t="n">
        <v>24.53</v>
      </c>
      <c r="G245" t="n">
        <v>105.13</v>
      </c>
      <c r="H245" t="n">
        <v>1.21</v>
      </c>
      <c r="I245" t="n">
        <v>14</v>
      </c>
      <c r="J245" t="n">
        <v>275.38</v>
      </c>
      <c r="K245" t="n">
        <v>58.47</v>
      </c>
      <c r="L245" t="n">
        <v>18.75</v>
      </c>
      <c r="M245" t="n">
        <v>12</v>
      </c>
      <c r="N245" t="n">
        <v>73.16</v>
      </c>
      <c r="O245" t="n">
        <v>34197.87</v>
      </c>
      <c r="P245" t="n">
        <v>318.94</v>
      </c>
      <c r="Q245" t="n">
        <v>1397.2</v>
      </c>
      <c r="R245" t="n">
        <v>84.53</v>
      </c>
      <c r="S245" t="n">
        <v>66.97</v>
      </c>
      <c r="T245" t="n">
        <v>6199.13</v>
      </c>
      <c r="U245" t="n">
        <v>0.79</v>
      </c>
      <c r="V245" t="n">
        <v>0.86</v>
      </c>
      <c r="W245" t="n">
        <v>5.31</v>
      </c>
      <c r="X245" t="n">
        <v>0.36</v>
      </c>
      <c r="Y245" t="n">
        <v>1</v>
      </c>
      <c r="Z245" t="n">
        <v>10</v>
      </c>
    </row>
    <row r="246">
      <c r="A246" t="n">
        <v>72</v>
      </c>
      <c r="B246" t="n">
        <v>125</v>
      </c>
      <c r="C246" t="inlineStr">
        <is>
          <t xml:space="preserve">CONCLUIDO	</t>
        </is>
      </c>
      <c r="D246" t="n">
        <v>3.5868</v>
      </c>
      <c r="E246" t="n">
        <v>27.88</v>
      </c>
      <c r="F246" t="n">
        <v>24.51</v>
      </c>
      <c r="G246" t="n">
        <v>113.12</v>
      </c>
      <c r="H246" t="n">
        <v>1.23</v>
      </c>
      <c r="I246" t="n">
        <v>13</v>
      </c>
      <c r="J246" t="n">
        <v>275.87</v>
      </c>
      <c r="K246" t="n">
        <v>58.47</v>
      </c>
      <c r="L246" t="n">
        <v>19</v>
      </c>
      <c r="M246" t="n">
        <v>10</v>
      </c>
      <c r="N246" t="n">
        <v>73.39</v>
      </c>
      <c r="O246" t="n">
        <v>34257.73</v>
      </c>
      <c r="P246" t="n">
        <v>317.84</v>
      </c>
      <c r="Q246" t="n">
        <v>1397.2</v>
      </c>
      <c r="R246" t="n">
        <v>83.64</v>
      </c>
      <c r="S246" t="n">
        <v>66.97</v>
      </c>
      <c r="T246" t="n">
        <v>5758.46</v>
      </c>
      <c r="U246" t="n">
        <v>0.8</v>
      </c>
      <c r="V246" t="n">
        <v>0.86</v>
      </c>
      <c r="W246" t="n">
        <v>5.32</v>
      </c>
      <c r="X246" t="n">
        <v>0.34</v>
      </c>
      <c r="Y246" t="n">
        <v>1</v>
      </c>
      <c r="Z246" t="n">
        <v>10</v>
      </c>
    </row>
    <row r="247">
      <c r="A247" t="n">
        <v>73</v>
      </c>
      <c r="B247" t="n">
        <v>125</v>
      </c>
      <c r="C247" t="inlineStr">
        <is>
          <t xml:space="preserve">CONCLUIDO	</t>
        </is>
      </c>
      <c r="D247" t="n">
        <v>3.5857</v>
      </c>
      <c r="E247" t="n">
        <v>27.89</v>
      </c>
      <c r="F247" t="n">
        <v>24.52</v>
      </c>
      <c r="G247" t="n">
        <v>113.16</v>
      </c>
      <c r="H247" t="n">
        <v>1.24</v>
      </c>
      <c r="I247" t="n">
        <v>13</v>
      </c>
      <c r="J247" t="n">
        <v>276.35</v>
      </c>
      <c r="K247" t="n">
        <v>58.47</v>
      </c>
      <c r="L247" t="n">
        <v>19.25</v>
      </c>
      <c r="M247" t="n">
        <v>8</v>
      </c>
      <c r="N247" t="n">
        <v>73.63</v>
      </c>
      <c r="O247" t="n">
        <v>34317.68</v>
      </c>
      <c r="P247" t="n">
        <v>318.97</v>
      </c>
      <c r="Q247" t="n">
        <v>1397.18</v>
      </c>
      <c r="R247" t="n">
        <v>83.95999999999999</v>
      </c>
      <c r="S247" t="n">
        <v>66.97</v>
      </c>
      <c r="T247" t="n">
        <v>5916.42</v>
      </c>
      <c r="U247" t="n">
        <v>0.8</v>
      </c>
      <c r="V247" t="n">
        <v>0.86</v>
      </c>
      <c r="W247" t="n">
        <v>5.32</v>
      </c>
      <c r="X247" t="n">
        <v>0.35</v>
      </c>
      <c r="Y247" t="n">
        <v>1</v>
      </c>
      <c r="Z247" t="n">
        <v>10</v>
      </c>
    </row>
    <row r="248">
      <c r="A248" t="n">
        <v>74</v>
      </c>
      <c r="B248" t="n">
        <v>125</v>
      </c>
      <c r="C248" t="inlineStr">
        <is>
          <t xml:space="preserve">CONCLUIDO	</t>
        </is>
      </c>
      <c r="D248" t="n">
        <v>3.5868</v>
      </c>
      <c r="E248" t="n">
        <v>27.88</v>
      </c>
      <c r="F248" t="n">
        <v>24.51</v>
      </c>
      <c r="G248" t="n">
        <v>113.12</v>
      </c>
      <c r="H248" t="n">
        <v>1.25</v>
      </c>
      <c r="I248" t="n">
        <v>13</v>
      </c>
      <c r="J248" t="n">
        <v>276.84</v>
      </c>
      <c r="K248" t="n">
        <v>58.47</v>
      </c>
      <c r="L248" t="n">
        <v>19.5</v>
      </c>
      <c r="M248" t="n">
        <v>8</v>
      </c>
      <c r="N248" t="n">
        <v>73.87</v>
      </c>
      <c r="O248" t="n">
        <v>34377.72</v>
      </c>
      <c r="P248" t="n">
        <v>318.84</v>
      </c>
      <c r="Q248" t="n">
        <v>1397.18</v>
      </c>
      <c r="R248" t="n">
        <v>83.90000000000001</v>
      </c>
      <c r="S248" t="n">
        <v>66.97</v>
      </c>
      <c r="T248" t="n">
        <v>5886.73</v>
      </c>
      <c r="U248" t="n">
        <v>0.8</v>
      </c>
      <c r="V248" t="n">
        <v>0.86</v>
      </c>
      <c r="W248" t="n">
        <v>5.31</v>
      </c>
      <c r="X248" t="n">
        <v>0.34</v>
      </c>
      <c r="Y248" t="n">
        <v>1</v>
      </c>
      <c r="Z248" t="n">
        <v>10</v>
      </c>
    </row>
    <row r="249">
      <c r="A249" t="n">
        <v>75</v>
      </c>
      <c r="B249" t="n">
        <v>125</v>
      </c>
      <c r="C249" t="inlineStr">
        <is>
          <t xml:space="preserve">CONCLUIDO	</t>
        </is>
      </c>
      <c r="D249" t="n">
        <v>3.5838</v>
      </c>
      <c r="E249" t="n">
        <v>27.9</v>
      </c>
      <c r="F249" t="n">
        <v>24.53</v>
      </c>
      <c r="G249" t="n">
        <v>113.23</v>
      </c>
      <c r="H249" t="n">
        <v>1.27</v>
      </c>
      <c r="I249" t="n">
        <v>13</v>
      </c>
      <c r="J249" t="n">
        <v>277.33</v>
      </c>
      <c r="K249" t="n">
        <v>58.47</v>
      </c>
      <c r="L249" t="n">
        <v>19.75</v>
      </c>
      <c r="M249" t="n">
        <v>7</v>
      </c>
      <c r="N249" t="n">
        <v>74.09999999999999</v>
      </c>
      <c r="O249" t="n">
        <v>34437.85</v>
      </c>
      <c r="P249" t="n">
        <v>319.47</v>
      </c>
      <c r="Q249" t="n">
        <v>1397.23</v>
      </c>
      <c r="R249" t="n">
        <v>84.37</v>
      </c>
      <c r="S249" t="n">
        <v>66.97</v>
      </c>
      <c r="T249" t="n">
        <v>6120.29</v>
      </c>
      <c r="U249" t="n">
        <v>0.79</v>
      </c>
      <c r="V249" t="n">
        <v>0.86</v>
      </c>
      <c r="W249" t="n">
        <v>5.32</v>
      </c>
      <c r="X249" t="n">
        <v>0.37</v>
      </c>
      <c r="Y249" t="n">
        <v>1</v>
      </c>
      <c r="Z249" t="n">
        <v>10</v>
      </c>
    </row>
    <row r="250">
      <c r="A250" t="n">
        <v>76</v>
      </c>
      <c r="B250" t="n">
        <v>125</v>
      </c>
      <c r="C250" t="inlineStr">
        <is>
          <t xml:space="preserve">CONCLUIDO	</t>
        </is>
      </c>
      <c r="D250" t="n">
        <v>3.5857</v>
      </c>
      <c r="E250" t="n">
        <v>27.89</v>
      </c>
      <c r="F250" t="n">
        <v>24.52</v>
      </c>
      <c r="G250" t="n">
        <v>113.16</v>
      </c>
      <c r="H250" t="n">
        <v>1.28</v>
      </c>
      <c r="I250" t="n">
        <v>13</v>
      </c>
      <c r="J250" t="n">
        <v>277.82</v>
      </c>
      <c r="K250" t="n">
        <v>58.47</v>
      </c>
      <c r="L250" t="n">
        <v>20</v>
      </c>
      <c r="M250" t="n">
        <v>6</v>
      </c>
      <c r="N250" t="n">
        <v>74.34</v>
      </c>
      <c r="O250" t="n">
        <v>34498.07</v>
      </c>
      <c r="P250" t="n">
        <v>319.68</v>
      </c>
      <c r="Q250" t="n">
        <v>1397.18</v>
      </c>
      <c r="R250" t="n">
        <v>83.77</v>
      </c>
      <c r="S250" t="n">
        <v>66.97</v>
      </c>
      <c r="T250" t="n">
        <v>5819.52</v>
      </c>
      <c r="U250" t="n">
        <v>0.8</v>
      </c>
      <c r="V250" t="n">
        <v>0.86</v>
      </c>
      <c r="W250" t="n">
        <v>5.32</v>
      </c>
      <c r="X250" t="n">
        <v>0.35</v>
      </c>
      <c r="Y250" t="n">
        <v>1</v>
      </c>
      <c r="Z250" t="n">
        <v>10</v>
      </c>
    </row>
    <row r="251">
      <c r="A251" t="n">
        <v>77</v>
      </c>
      <c r="B251" t="n">
        <v>125</v>
      </c>
      <c r="C251" t="inlineStr">
        <is>
          <t xml:space="preserve">CONCLUIDO	</t>
        </is>
      </c>
      <c r="D251" t="n">
        <v>3.5858</v>
      </c>
      <c r="E251" t="n">
        <v>27.89</v>
      </c>
      <c r="F251" t="n">
        <v>24.52</v>
      </c>
      <c r="G251" t="n">
        <v>113.16</v>
      </c>
      <c r="H251" t="n">
        <v>1.3</v>
      </c>
      <c r="I251" t="n">
        <v>13</v>
      </c>
      <c r="J251" t="n">
        <v>278.3</v>
      </c>
      <c r="K251" t="n">
        <v>58.47</v>
      </c>
      <c r="L251" t="n">
        <v>20.25</v>
      </c>
      <c r="M251" t="n">
        <v>5</v>
      </c>
      <c r="N251" t="n">
        <v>74.58</v>
      </c>
      <c r="O251" t="n">
        <v>34558.39</v>
      </c>
      <c r="P251" t="n">
        <v>318.75</v>
      </c>
      <c r="Q251" t="n">
        <v>1397.2</v>
      </c>
      <c r="R251" t="n">
        <v>83.94</v>
      </c>
      <c r="S251" t="n">
        <v>66.97</v>
      </c>
      <c r="T251" t="n">
        <v>5905.83</v>
      </c>
      <c r="U251" t="n">
        <v>0.8</v>
      </c>
      <c r="V251" t="n">
        <v>0.86</v>
      </c>
      <c r="W251" t="n">
        <v>5.32</v>
      </c>
      <c r="X251" t="n">
        <v>0.35</v>
      </c>
      <c r="Y251" t="n">
        <v>1</v>
      </c>
      <c r="Z251" t="n">
        <v>10</v>
      </c>
    </row>
    <row r="252">
      <c r="A252" t="n">
        <v>78</v>
      </c>
      <c r="B252" t="n">
        <v>125</v>
      </c>
      <c r="C252" t="inlineStr">
        <is>
          <t xml:space="preserve">CONCLUIDO	</t>
        </is>
      </c>
      <c r="D252" t="n">
        <v>3.5852</v>
      </c>
      <c r="E252" t="n">
        <v>27.89</v>
      </c>
      <c r="F252" t="n">
        <v>24.52</v>
      </c>
      <c r="G252" t="n">
        <v>113.18</v>
      </c>
      <c r="H252" t="n">
        <v>1.31</v>
      </c>
      <c r="I252" t="n">
        <v>13</v>
      </c>
      <c r="J252" t="n">
        <v>278.79</v>
      </c>
      <c r="K252" t="n">
        <v>58.47</v>
      </c>
      <c r="L252" t="n">
        <v>20.5</v>
      </c>
      <c r="M252" t="n">
        <v>4</v>
      </c>
      <c r="N252" t="n">
        <v>74.81999999999999</v>
      </c>
      <c r="O252" t="n">
        <v>34618.81</v>
      </c>
      <c r="P252" t="n">
        <v>316.98</v>
      </c>
      <c r="Q252" t="n">
        <v>1397.28</v>
      </c>
      <c r="R252" t="n">
        <v>83.8</v>
      </c>
      <c r="S252" t="n">
        <v>66.97</v>
      </c>
      <c r="T252" t="n">
        <v>5834.31</v>
      </c>
      <c r="U252" t="n">
        <v>0.8</v>
      </c>
      <c r="V252" t="n">
        <v>0.86</v>
      </c>
      <c r="W252" t="n">
        <v>5.33</v>
      </c>
      <c r="X252" t="n">
        <v>0.36</v>
      </c>
      <c r="Y252" t="n">
        <v>1</v>
      </c>
      <c r="Z252" t="n">
        <v>10</v>
      </c>
    </row>
    <row r="253">
      <c r="A253" t="n">
        <v>79</v>
      </c>
      <c r="B253" t="n">
        <v>125</v>
      </c>
      <c r="C253" t="inlineStr">
        <is>
          <t xml:space="preserve">CONCLUIDO	</t>
        </is>
      </c>
      <c r="D253" t="n">
        <v>3.5852</v>
      </c>
      <c r="E253" t="n">
        <v>27.89</v>
      </c>
      <c r="F253" t="n">
        <v>24.52</v>
      </c>
      <c r="G253" t="n">
        <v>113.18</v>
      </c>
      <c r="H253" t="n">
        <v>1.32</v>
      </c>
      <c r="I253" t="n">
        <v>13</v>
      </c>
      <c r="J253" t="n">
        <v>279.28</v>
      </c>
      <c r="K253" t="n">
        <v>58.47</v>
      </c>
      <c r="L253" t="n">
        <v>20.75</v>
      </c>
      <c r="M253" t="n">
        <v>3</v>
      </c>
      <c r="N253" t="n">
        <v>75.06</v>
      </c>
      <c r="O253" t="n">
        <v>34679.32</v>
      </c>
      <c r="P253" t="n">
        <v>317.14</v>
      </c>
      <c r="Q253" t="n">
        <v>1397.22</v>
      </c>
      <c r="R253" t="n">
        <v>83.89</v>
      </c>
      <c r="S253" t="n">
        <v>66.97</v>
      </c>
      <c r="T253" t="n">
        <v>5883.84</v>
      </c>
      <c r="U253" t="n">
        <v>0.8</v>
      </c>
      <c r="V253" t="n">
        <v>0.86</v>
      </c>
      <c r="W253" t="n">
        <v>5.32</v>
      </c>
      <c r="X253" t="n">
        <v>0.36</v>
      </c>
      <c r="Y253" t="n">
        <v>1</v>
      </c>
      <c r="Z253" t="n">
        <v>10</v>
      </c>
    </row>
    <row r="254">
      <c r="A254" t="n">
        <v>80</v>
      </c>
      <c r="B254" t="n">
        <v>125</v>
      </c>
      <c r="C254" t="inlineStr">
        <is>
          <t xml:space="preserve">CONCLUIDO	</t>
        </is>
      </c>
      <c r="D254" t="n">
        <v>3.5854</v>
      </c>
      <c r="E254" t="n">
        <v>27.89</v>
      </c>
      <c r="F254" t="n">
        <v>24.52</v>
      </c>
      <c r="G254" t="n">
        <v>113.17</v>
      </c>
      <c r="H254" t="n">
        <v>1.34</v>
      </c>
      <c r="I254" t="n">
        <v>13</v>
      </c>
      <c r="J254" t="n">
        <v>279.78</v>
      </c>
      <c r="K254" t="n">
        <v>58.47</v>
      </c>
      <c r="L254" t="n">
        <v>21</v>
      </c>
      <c r="M254" t="n">
        <v>1</v>
      </c>
      <c r="N254" t="n">
        <v>75.3</v>
      </c>
      <c r="O254" t="n">
        <v>34739.92</v>
      </c>
      <c r="P254" t="n">
        <v>317.08</v>
      </c>
      <c r="Q254" t="n">
        <v>1397.22</v>
      </c>
      <c r="R254" t="n">
        <v>83.81</v>
      </c>
      <c r="S254" t="n">
        <v>66.97</v>
      </c>
      <c r="T254" t="n">
        <v>5840.36</v>
      </c>
      <c r="U254" t="n">
        <v>0.8</v>
      </c>
      <c r="V254" t="n">
        <v>0.86</v>
      </c>
      <c r="W254" t="n">
        <v>5.32</v>
      </c>
      <c r="X254" t="n">
        <v>0.35</v>
      </c>
      <c r="Y254" t="n">
        <v>1</v>
      </c>
      <c r="Z254" t="n">
        <v>10</v>
      </c>
    </row>
    <row r="255">
      <c r="A255" t="n">
        <v>81</v>
      </c>
      <c r="B255" t="n">
        <v>125</v>
      </c>
      <c r="C255" t="inlineStr">
        <is>
          <t xml:space="preserve">CONCLUIDO	</t>
        </is>
      </c>
      <c r="D255" t="n">
        <v>3.5852</v>
      </c>
      <c r="E255" t="n">
        <v>27.89</v>
      </c>
      <c r="F255" t="n">
        <v>24.52</v>
      </c>
      <c r="G255" t="n">
        <v>113.18</v>
      </c>
      <c r="H255" t="n">
        <v>1.35</v>
      </c>
      <c r="I255" t="n">
        <v>13</v>
      </c>
      <c r="J255" t="n">
        <v>280.27</v>
      </c>
      <c r="K255" t="n">
        <v>58.47</v>
      </c>
      <c r="L255" t="n">
        <v>21.25</v>
      </c>
      <c r="M255" t="n">
        <v>1</v>
      </c>
      <c r="N255" t="n">
        <v>75.54000000000001</v>
      </c>
      <c r="O255" t="n">
        <v>34800.62</v>
      </c>
      <c r="P255" t="n">
        <v>317.35</v>
      </c>
      <c r="Q255" t="n">
        <v>1397.22</v>
      </c>
      <c r="R255" t="n">
        <v>83.83</v>
      </c>
      <c r="S255" t="n">
        <v>66.97</v>
      </c>
      <c r="T255" t="n">
        <v>5853.18</v>
      </c>
      <c r="U255" t="n">
        <v>0.8</v>
      </c>
      <c r="V255" t="n">
        <v>0.86</v>
      </c>
      <c r="W255" t="n">
        <v>5.33</v>
      </c>
      <c r="X255" t="n">
        <v>0.36</v>
      </c>
      <c r="Y255" t="n">
        <v>1</v>
      </c>
      <c r="Z255" t="n">
        <v>10</v>
      </c>
    </row>
    <row r="256">
      <c r="A256" t="n">
        <v>82</v>
      </c>
      <c r="B256" t="n">
        <v>125</v>
      </c>
      <c r="C256" t="inlineStr">
        <is>
          <t xml:space="preserve">CONCLUIDO	</t>
        </is>
      </c>
      <c r="D256" t="n">
        <v>3.5852</v>
      </c>
      <c r="E256" t="n">
        <v>27.89</v>
      </c>
      <c r="F256" t="n">
        <v>24.52</v>
      </c>
      <c r="G256" t="n">
        <v>113.18</v>
      </c>
      <c r="H256" t="n">
        <v>1.36</v>
      </c>
      <c r="I256" t="n">
        <v>13</v>
      </c>
      <c r="J256" t="n">
        <v>280.76</v>
      </c>
      <c r="K256" t="n">
        <v>58.47</v>
      </c>
      <c r="L256" t="n">
        <v>21.5</v>
      </c>
      <c r="M256" t="n">
        <v>0</v>
      </c>
      <c r="N256" t="n">
        <v>75.79000000000001</v>
      </c>
      <c r="O256" t="n">
        <v>34861.41</v>
      </c>
      <c r="P256" t="n">
        <v>317.85</v>
      </c>
      <c r="Q256" t="n">
        <v>1397.22</v>
      </c>
      <c r="R256" t="n">
        <v>83.81999999999999</v>
      </c>
      <c r="S256" t="n">
        <v>66.97</v>
      </c>
      <c r="T256" t="n">
        <v>5848.42</v>
      </c>
      <c r="U256" t="n">
        <v>0.8</v>
      </c>
      <c r="V256" t="n">
        <v>0.86</v>
      </c>
      <c r="W256" t="n">
        <v>5.33</v>
      </c>
      <c r="X256" t="n">
        <v>0.36</v>
      </c>
      <c r="Y256" t="n">
        <v>1</v>
      </c>
      <c r="Z256" t="n">
        <v>10</v>
      </c>
    </row>
    <row r="257">
      <c r="A257" t="n">
        <v>0</v>
      </c>
      <c r="B257" t="n">
        <v>30</v>
      </c>
      <c r="C257" t="inlineStr">
        <is>
          <t xml:space="preserve">CONCLUIDO	</t>
        </is>
      </c>
      <c r="D257" t="n">
        <v>3.1069</v>
      </c>
      <c r="E257" t="n">
        <v>32.19</v>
      </c>
      <c r="F257" t="n">
        <v>28.18</v>
      </c>
      <c r="G257" t="n">
        <v>12.16</v>
      </c>
      <c r="H257" t="n">
        <v>0.24</v>
      </c>
      <c r="I257" t="n">
        <v>139</v>
      </c>
      <c r="J257" t="n">
        <v>71.52</v>
      </c>
      <c r="K257" t="n">
        <v>32.27</v>
      </c>
      <c r="L257" t="n">
        <v>1</v>
      </c>
      <c r="M257" t="n">
        <v>137</v>
      </c>
      <c r="N257" t="n">
        <v>8.25</v>
      </c>
      <c r="O257" t="n">
        <v>9054.6</v>
      </c>
      <c r="P257" t="n">
        <v>191.2</v>
      </c>
      <c r="Q257" t="n">
        <v>1397.48</v>
      </c>
      <c r="R257" t="n">
        <v>203.57</v>
      </c>
      <c r="S257" t="n">
        <v>66.97</v>
      </c>
      <c r="T257" t="n">
        <v>65089.92</v>
      </c>
      <c r="U257" t="n">
        <v>0.33</v>
      </c>
      <c r="V257" t="n">
        <v>0.75</v>
      </c>
      <c r="W257" t="n">
        <v>5.52</v>
      </c>
      <c r="X257" t="n">
        <v>4.01</v>
      </c>
      <c r="Y257" t="n">
        <v>1</v>
      </c>
      <c r="Z257" t="n">
        <v>10</v>
      </c>
    </row>
    <row r="258">
      <c r="A258" t="n">
        <v>1</v>
      </c>
      <c r="B258" t="n">
        <v>30</v>
      </c>
      <c r="C258" t="inlineStr">
        <is>
          <t xml:space="preserve">CONCLUIDO	</t>
        </is>
      </c>
      <c r="D258" t="n">
        <v>3.2584</v>
      </c>
      <c r="E258" t="n">
        <v>30.69</v>
      </c>
      <c r="F258" t="n">
        <v>27.21</v>
      </c>
      <c r="G258" t="n">
        <v>15.55</v>
      </c>
      <c r="H258" t="n">
        <v>0.3</v>
      </c>
      <c r="I258" t="n">
        <v>105</v>
      </c>
      <c r="J258" t="n">
        <v>71.81</v>
      </c>
      <c r="K258" t="n">
        <v>32.27</v>
      </c>
      <c r="L258" t="n">
        <v>1.25</v>
      </c>
      <c r="M258" t="n">
        <v>103</v>
      </c>
      <c r="N258" t="n">
        <v>8.289999999999999</v>
      </c>
      <c r="O258" t="n">
        <v>9090.98</v>
      </c>
      <c r="P258" t="n">
        <v>180.07</v>
      </c>
      <c r="Q258" t="n">
        <v>1397.54</v>
      </c>
      <c r="R258" t="n">
        <v>171.54</v>
      </c>
      <c r="S258" t="n">
        <v>66.97</v>
      </c>
      <c r="T258" t="n">
        <v>49248.86</v>
      </c>
      <c r="U258" t="n">
        <v>0.39</v>
      </c>
      <c r="V258" t="n">
        <v>0.77</v>
      </c>
      <c r="W258" t="n">
        <v>5.47</v>
      </c>
      <c r="X258" t="n">
        <v>3.04</v>
      </c>
      <c r="Y258" t="n">
        <v>1</v>
      </c>
      <c r="Z258" t="n">
        <v>10</v>
      </c>
    </row>
    <row r="259">
      <c r="A259" t="n">
        <v>2</v>
      </c>
      <c r="B259" t="n">
        <v>30</v>
      </c>
      <c r="C259" t="inlineStr">
        <is>
          <t xml:space="preserve">CONCLUIDO	</t>
        </is>
      </c>
      <c r="D259" t="n">
        <v>3.3709</v>
      </c>
      <c r="E259" t="n">
        <v>29.67</v>
      </c>
      <c r="F259" t="n">
        <v>26.53</v>
      </c>
      <c r="G259" t="n">
        <v>19.18</v>
      </c>
      <c r="H259" t="n">
        <v>0.36</v>
      </c>
      <c r="I259" t="n">
        <v>83</v>
      </c>
      <c r="J259" t="n">
        <v>72.11</v>
      </c>
      <c r="K259" t="n">
        <v>32.27</v>
      </c>
      <c r="L259" t="n">
        <v>1.5</v>
      </c>
      <c r="M259" t="n">
        <v>81</v>
      </c>
      <c r="N259" t="n">
        <v>8.34</v>
      </c>
      <c r="O259" t="n">
        <v>9127.379999999999</v>
      </c>
      <c r="P259" t="n">
        <v>170.78</v>
      </c>
      <c r="Q259" t="n">
        <v>1397.31</v>
      </c>
      <c r="R259" t="n">
        <v>149.78</v>
      </c>
      <c r="S259" t="n">
        <v>66.97</v>
      </c>
      <c r="T259" t="n">
        <v>38475.65</v>
      </c>
      <c r="U259" t="n">
        <v>0.45</v>
      </c>
      <c r="V259" t="n">
        <v>0.79</v>
      </c>
      <c r="W259" t="n">
        <v>5.42</v>
      </c>
      <c r="X259" t="n">
        <v>2.36</v>
      </c>
      <c r="Y259" t="n">
        <v>1</v>
      </c>
      <c r="Z259" t="n">
        <v>10</v>
      </c>
    </row>
    <row r="260">
      <c r="A260" t="n">
        <v>3</v>
      </c>
      <c r="B260" t="n">
        <v>30</v>
      </c>
      <c r="C260" t="inlineStr">
        <is>
          <t xml:space="preserve">CONCLUIDO	</t>
        </is>
      </c>
      <c r="D260" t="n">
        <v>3.4468</v>
      </c>
      <c r="E260" t="n">
        <v>29.01</v>
      </c>
      <c r="F260" t="n">
        <v>26.11</v>
      </c>
      <c r="G260" t="n">
        <v>23.04</v>
      </c>
      <c r="H260" t="n">
        <v>0.42</v>
      </c>
      <c r="I260" t="n">
        <v>68</v>
      </c>
      <c r="J260" t="n">
        <v>72.40000000000001</v>
      </c>
      <c r="K260" t="n">
        <v>32.27</v>
      </c>
      <c r="L260" t="n">
        <v>1.75</v>
      </c>
      <c r="M260" t="n">
        <v>66</v>
      </c>
      <c r="N260" t="n">
        <v>8.380000000000001</v>
      </c>
      <c r="O260" t="n">
        <v>9163.799999999999</v>
      </c>
      <c r="P260" t="n">
        <v>163.13</v>
      </c>
      <c r="Q260" t="n">
        <v>1397.26</v>
      </c>
      <c r="R260" t="n">
        <v>135.35</v>
      </c>
      <c r="S260" t="n">
        <v>66.97</v>
      </c>
      <c r="T260" t="n">
        <v>31336.34</v>
      </c>
      <c r="U260" t="n">
        <v>0.49</v>
      </c>
      <c r="V260" t="n">
        <v>0.8100000000000001</v>
      </c>
      <c r="W260" t="n">
        <v>5.42</v>
      </c>
      <c r="X260" t="n">
        <v>1.94</v>
      </c>
      <c r="Y260" t="n">
        <v>1</v>
      </c>
      <c r="Z260" t="n">
        <v>10</v>
      </c>
    </row>
    <row r="261">
      <c r="A261" t="n">
        <v>4</v>
      </c>
      <c r="B261" t="n">
        <v>30</v>
      </c>
      <c r="C261" t="inlineStr">
        <is>
          <t xml:space="preserve">CONCLUIDO	</t>
        </is>
      </c>
      <c r="D261" t="n">
        <v>3.5065</v>
      </c>
      <c r="E261" t="n">
        <v>28.52</v>
      </c>
      <c r="F261" t="n">
        <v>25.79</v>
      </c>
      <c r="G261" t="n">
        <v>27.15</v>
      </c>
      <c r="H261" t="n">
        <v>0.48</v>
      </c>
      <c r="I261" t="n">
        <v>57</v>
      </c>
      <c r="J261" t="n">
        <v>72.7</v>
      </c>
      <c r="K261" t="n">
        <v>32.27</v>
      </c>
      <c r="L261" t="n">
        <v>2</v>
      </c>
      <c r="M261" t="n">
        <v>52</v>
      </c>
      <c r="N261" t="n">
        <v>8.43</v>
      </c>
      <c r="O261" t="n">
        <v>9200.25</v>
      </c>
      <c r="P261" t="n">
        <v>155.74</v>
      </c>
      <c r="Q261" t="n">
        <v>1397.32</v>
      </c>
      <c r="R261" t="n">
        <v>125.31</v>
      </c>
      <c r="S261" t="n">
        <v>66.97</v>
      </c>
      <c r="T261" t="n">
        <v>26369.22</v>
      </c>
      <c r="U261" t="n">
        <v>0.53</v>
      </c>
      <c r="V261" t="n">
        <v>0.82</v>
      </c>
      <c r="W261" t="n">
        <v>5.39</v>
      </c>
      <c r="X261" t="n">
        <v>1.62</v>
      </c>
      <c r="Y261" t="n">
        <v>1</v>
      </c>
      <c r="Z261" t="n">
        <v>10</v>
      </c>
    </row>
    <row r="262">
      <c r="A262" t="n">
        <v>5</v>
      </c>
      <c r="B262" t="n">
        <v>30</v>
      </c>
      <c r="C262" t="inlineStr">
        <is>
          <t xml:space="preserve">CONCLUIDO	</t>
        </is>
      </c>
      <c r="D262" t="n">
        <v>3.5371</v>
      </c>
      <c r="E262" t="n">
        <v>28.27</v>
      </c>
      <c r="F262" t="n">
        <v>25.63</v>
      </c>
      <c r="G262" t="n">
        <v>30.16</v>
      </c>
      <c r="H262" t="n">
        <v>0.54</v>
      </c>
      <c r="I262" t="n">
        <v>51</v>
      </c>
      <c r="J262" t="n">
        <v>73</v>
      </c>
      <c r="K262" t="n">
        <v>32.27</v>
      </c>
      <c r="L262" t="n">
        <v>2.25</v>
      </c>
      <c r="M262" t="n">
        <v>31</v>
      </c>
      <c r="N262" t="n">
        <v>8.48</v>
      </c>
      <c r="O262" t="n">
        <v>9236.709999999999</v>
      </c>
      <c r="P262" t="n">
        <v>151.96</v>
      </c>
      <c r="Q262" t="n">
        <v>1397.25</v>
      </c>
      <c r="R262" t="n">
        <v>119.48</v>
      </c>
      <c r="S262" t="n">
        <v>66.97</v>
      </c>
      <c r="T262" t="n">
        <v>23489.17</v>
      </c>
      <c r="U262" t="n">
        <v>0.5600000000000001</v>
      </c>
      <c r="V262" t="n">
        <v>0.82</v>
      </c>
      <c r="W262" t="n">
        <v>5.41</v>
      </c>
      <c r="X262" t="n">
        <v>1.47</v>
      </c>
      <c r="Y262" t="n">
        <v>1</v>
      </c>
      <c r="Z262" t="n">
        <v>10</v>
      </c>
    </row>
    <row r="263">
      <c r="A263" t="n">
        <v>6</v>
      </c>
      <c r="B263" t="n">
        <v>30</v>
      </c>
      <c r="C263" t="inlineStr">
        <is>
          <t xml:space="preserve">CONCLUIDO	</t>
        </is>
      </c>
      <c r="D263" t="n">
        <v>3.5525</v>
      </c>
      <c r="E263" t="n">
        <v>28.15</v>
      </c>
      <c r="F263" t="n">
        <v>25.56</v>
      </c>
      <c r="G263" t="n">
        <v>31.95</v>
      </c>
      <c r="H263" t="n">
        <v>0.6</v>
      </c>
      <c r="I263" t="n">
        <v>48</v>
      </c>
      <c r="J263" t="n">
        <v>73.29000000000001</v>
      </c>
      <c r="K263" t="n">
        <v>32.27</v>
      </c>
      <c r="L263" t="n">
        <v>2.5</v>
      </c>
      <c r="M263" t="n">
        <v>4</v>
      </c>
      <c r="N263" t="n">
        <v>8.52</v>
      </c>
      <c r="O263" t="n">
        <v>9273.200000000001</v>
      </c>
      <c r="P263" t="n">
        <v>150.05</v>
      </c>
      <c r="Q263" t="n">
        <v>1397.32</v>
      </c>
      <c r="R263" t="n">
        <v>115.89</v>
      </c>
      <c r="S263" t="n">
        <v>66.97</v>
      </c>
      <c r="T263" t="n">
        <v>21705.92</v>
      </c>
      <c r="U263" t="n">
        <v>0.58</v>
      </c>
      <c r="V263" t="n">
        <v>0.82</v>
      </c>
      <c r="W263" t="n">
        <v>5.43</v>
      </c>
      <c r="X263" t="n">
        <v>1.39</v>
      </c>
      <c r="Y263" t="n">
        <v>1</v>
      </c>
      <c r="Z263" t="n">
        <v>10</v>
      </c>
    </row>
    <row r="264">
      <c r="A264" t="n">
        <v>7</v>
      </c>
      <c r="B264" t="n">
        <v>30</v>
      </c>
      <c r="C264" t="inlineStr">
        <is>
          <t xml:space="preserve">CONCLUIDO	</t>
        </is>
      </c>
      <c r="D264" t="n">
        <v>3.5523</v>
      </c>
      <c r="E264" t="n">
        <v>28.15</v>
      </c>
      <c r="F264" t="n">
        <v>25.56</v>
      </c>
      <c r="G264" t="n">
        <v>31.95</v>
      </c>
      <c r="H264" t="n">
        <v>0.65</v>
      </c>
      <c r="I264" t="n">
        <v>48</v>
      </c>
      <c r="J264" t="n">
        <v>73.59</v>
      </c>
      <c r="K264" t="n">
        <v>32.27</v>
      </c>
      <c r="L264" t="n">
        <v>2.75</v>
      </c>
      <c r="M264" t="n">
        <v>1</v>
      </c>
      <c r="N264" t="n">
        <v>8.57</v>
      </c>
      <c r="O264" t="n">
        <v>9309.700000000001</v>
      </c>
      <c r="P264" t="n">
        <v>150.37</v>
      </c>
      <c r="Q264" t="n">
        <v>1397.37</v>
      </c>
      <c r="R264" t="n">
        <v>115.78</v>
      </c>
      <c r="S264" t="n">
        <v>66.97</v>
      </c>
      <c r="T264" t="n">
        <v>21651.46</v>
      </c>
      <c r="U264" t="n">
        <v>0.58</v>
      </c>
      <c r="V264" t="n">
        <v>0.82</v>
      </c>
      <c r="W264" t="n">
        <v>5.44</v>
      </c>
      <c r="X264" t="n">
        <v>1.39</v>
      </c>
      <c r="Y264" t="n">
        <v>1</v>
      </c>
      <c r="Z264" t="n">
        <v>10</v>
      </c>
    </row>
    <row r="265">
      <c r="A265" t="n">
        <v>8</v>
      </c>
      <c r="B265" t="n">
        <v>30</v>
      </c>
      <c r="C265" t="inlineStr">
        <is>
          <t xml:space="preserve">CONCLUIDO	</t>
        </is>
      </c>
      <c r="D265" t="n">
        <v>3.5523</v>
      </c>
      <c r="E265" t="n">
        <v>28.15</v>
      </c>
      <c r="F265" t="n">
        <v>25.56</v>
      </c>
      <c r="G265" t="n">
        <v>31.95</v>
      </c>
      <c r="H265" t="n">
        <v>0.71</v>
      </c>
      <c r="I265" t="n">
        <v>48</v>
      </c>
      <c r="J265" t="n">
        <v>73.88</v>
      </c>
      <c r="K265" t="n">
        <v>32.27</v>
      </c>
      <c r="L265" t="n">
        <v>3</v>
      </c>
      <c r="M265" t="n">
        <v>0</v>
      </c>
      <c r="N265" t="n">
        <v>8.609999999999999</v>
      </c>
      <c r="O265" t="n">
        <v>9346.23</v>
      </c>
      <c r="P265" t="n">
        <v>150.93</v>
      </c>
      <c r="Q265" t="n">
        <v>1397.37</v>
      </c>
      <c r="R265" t="n">
        <v>115.82</v>
      </c>
      <c r="S265" t="n">
        <v>66.97</v>
      </c>
      <c r="T265" t="n">
        <v>21669.53</v>
      </c>
      <c r="U265" t="n">
        <v>0.58</v>
      </c>
      <c r="V265" t="n">
        <v>0.82</v>
      </c>
      <c r="W265" t="n">
        <v>5.44</v>
      </c>
      <c r="X265" t="n">
        <v>1.39</v>
      </c>
      <c r="Y265" t="n">
        <v>1</v>
      </c>
      <c r="Z265" t="n">
        <v>10</v>
      </c>
    </row>
    <row r="266">
      <c r="A266" t="n">
        <v>0</v>
      </c>
      <c r="B266" t="n">
        <v>15</v>
      </c>
      <c r="C266" t="inlineStr">
        <is>
          <t xml:space="preserve">CONCLUIDO	</t>
        </is>
      </c>
      <c r="D266" t="n">
        <v>3.3624</v>
      </c>
      <c r="E266" t="n">
        <v>29.74</v>
      </c>
      <c r="F266" t="n">
        <v>26.99</v>
      </c>
      <c r="G266" t="n">
        <v>17.04</v>
      </c>
      <c r="H266" t="n">
        <v>0.43</v>
      </c>
      <c r="I266" t="n">
        <v>95</v>
      </c>
      <c r="J266" t="n">
        <v>39.78</v>
      </c>
      <c r="K266" t="n">
        <v>19.54</v>
      </c>
      <c r="L266" t="n">
        <v>1</v>
      </c>
      <c r="M266" t="n">
        <v>3</v>
      </c>
      <c r="N266" t="n">
        <v>4.24</v>
      </c>
      <c r="O266" t="n">
        <v>5140</v>
      </c>
      <c r="P266" t="n">
        <v>106.42</v>
      </c>
      <c r="Q266" t="n">
        <v>1397.78</v>
      </c>
      <c r="R266" t="n">
        <v>159.82</v>
      </c>
      <c r="S266" t="n">
        <v>66.97</v>
      </c>
      <c r="T266" t="n">
        <v>43436.49</v>
      </c>
      <c r="U266" t="n">
        <v>0.42</v>
      </c>
      <c r="V266" t="n">
        <v>0.78</v>
      </c>
      <c r="W266" t="n">
        <v>5.58</v>
      </c>
      <c r="X266" t="n">
        <v>2.82</v>
      </c>
      <c r="Y266" t="n">
        <v>1</v>
      </c>
      <c r="Z266" t="n">
        <v>10</v>
      </c>
    </row>
    <row r="267">
      <c r="A267" t="n">
        <v>1</v>
      </c>
      <c r="B267" t="n">
        <v>15</v>
      </c>
      <c r="C267" t="inlineStr">
        <is>
          <t xml:space="preserve">CONCLUIDO	</t>
        </is>
      </c>
      <c r="D267" t="n">
        <v>3.3625</v>
      </c>
      <c r="E267" t="n">
        <v>29.74</v>
      </c>
      <c r="F267" t="n">
        <v>26.99</v>
      </c>
      <c r="G267" t="n">
        <v>17.04</v>
      </c>
      <c r="H267" t="n">
        <v>0.53</v>
      </c>
      <c r="I267" t="n">
        <v>95</v>
      </c>
      <c r="J267" t="n">
        <v>40.06</v>
      </c>
      <c r="K267" t="n">
        <v>19.54</v>
      </c>
      <c r="L267" t="n">
        <v>1.25</v>
      </c>
      <c r="M267" t="n">
        <v>0</v>
      </c>
      <c r="N267" t="n">
        <v>4.26</v>
      </c>
      <c r="O267" t="n">
        <v>5174.29</v>
      </c>
      <c r="P267" t="n">
        <v>106.96</v>
      </c>
      <c r="Q267" t="n">
        <v>1397.92</v>
      </c>
      <c r="R267" t="n">
        <v>159.61</v>
      </c>
      <c r="S267" t="n">
        <v>66.97</v>
      </c>
      <c r="T267" t="n">
        <v>43333.74</v>
      </c>
      <c r="U267" t="n">
        <v>0.42</v>
      </c>
      <c r="V267" t="n">
        <v>0.78</v>
      </c>
      <c r="W267" t="n">
        <v>5.59</v>
      </c>
      <c r="X267" t="n">
        <v>2.82</v>
      </c>
      <c r="Y267" t="n">
        <v>1</v>
      </c>
      <c r="Z267" t="n">
        <v>10</v>
      </c>
    </row>
    <row r="268">
      <c r="A268" t="n">
        <v>0</v>
      </c>
      <c r="B268" t="n">
        <v>70</v>
      </c>
      <c r="C268" t="inlineStr">
        <is>
          <t xml:space="preserve">CONCLUIDO	</t>
        </is>
      </c>
      <c r="D268" t="n">
        <v>2.4057</v>
      </c>
      <c r="E268" t="n">
        <v>41.57</v>
      </c>
      <c r="F268" t="n">
        <v>31.83</v>
      </c>
      <c r="G268" t="n">
        <v>7.35</v>
      </c>
      <c r="H268" t="n">
        <v>0.12</v>
      </c>
      <c r="I268" t="n">
        <v>260</v>
      </c>
      <c r="J268" t="n">
        <v>141.81</v>
      </c>
      <c r="K268" t="n">
        <v>47.83</v>
      </c>
      <c r="L268" t="n">
        <v>1</v>
      </c>
      <c r="M268" t="n">
        <v>258</v>
      </c>
      <c r="N268" t="n">
        <v>22.98</v>
      </c>
      <c r="O268" t="n">
        <v>17723.39</v>
      </c>
      <c r="P268" t="n">
        <v>359.41</v>
      </c>
      <c r="Q268" t="n">
        <v>1397.83</v>
      </c>
      <c r="R268" t="n">
        <v>321.99</v>
      </c>
      <c r="S268" t="n">
        <v>66.97</v>
      </c>
      <c r="T268" t="n">
        <v>123695.41</v>
      </c>
      <c r="U268" t="n">
        <v>0.21</v>
      </c>
      <c r="V268" t="n">
        <v>0.66</v>
      </c>
      <c r="W268" t="n">
        <v>5.73</v>
      </c>
      <c r="X268" t="n">
        <v>7.65</v>
      </c>
      <c r="Y268" t="n">
        <v>1</v>
      </c>
      <c r="Z268" t="n">
        <v>10</v>
      </c>
    </row>
    <row r="269">
      <c r="A269" t="n">
        <v>1</v>
      </c>
      <c r="B269" t="n">
        <v>70</v>
      </c>
      <c r="C269" t="inlineStr">
        <is>
          <t xml:space="preserve">CONCLUIDO	</t>
        </is>
      </c>
      <c r="D269" t="n">
        <v>2.655</v>
      </c>
      <c r="E269" t="n">
        <v>37.66</v>
      </c>
      <c r="F269" t="n">
        <v>29.83</v>
      </c>
      <c r="G269" t="n">
        <v>9.23</v>
      </c>
      <c r="H269" t="n">
        <v>0.16</v>
      </c>
      <c r="I269" t="n">
        <v>194</v>
      </c>
      <c r="J269" t="n">
        <v>142.15</v>
      </c>
      <c r="K269" t="n">
        <v>47.83</v>
      </c>
      <c r="L269" t="n">
        <v>1.25</v>
      </c>
      <c r="M269" t="n">
        <v>192</v>
      </c>
      <c r="N269" t="n">
        <v>23.07</v>
      </c>
      <c r="O269" t="n">
        <v>17765.46</v>
      </c>
      <c r="P269" t="n">
        <v>334.73</v>
      </c>
      <c r="Q269" t="n">
        <v>1397.39</v>
      </c>
      <c r="R269" t="n">
        <v>257.11</v>
      </c>
      <c r="S269" t="n">
        <v>66.97</v>
      </c>
      <c r="T269" t="n">
        <v>91585.34</v>
      </c>
      <c r="U269" t="n">
        <v>0.26</v>
      </c>
      <c r="V269" t="n">
        <v>0.71</v>
      </c>
      <c r="W269" t="n">
        <v>5.62</v>
      </c>
      <c r="X269" t="n">
        <v>5.66</v>
      </c>
      <c r="Y269" t="n">
        <v>1</v>
      </c>
      <c r="Z269" t="n">
        <v>10</v>
      </c>
    </row>
    <row r="270">
      <c r="A270" t="n">
        <v>2</v>
      </c>
      <c r="B270" t="n">
        <v>70</v>
      </c>
      <c r="C270" t="inlineStr">
        <is>
          <t xml:space="preserve">CONCLUIDO	</t>
        </is>
      </c>
      <c r="D270" t="n">
        <v>2.8261</v>
      </c>
      <c r="E270" t="n">
        <v>35.38</v>
      </c>
      <c r="F270" t="n">
        <v>28.68</v>
      </c>
      <c r="G270" t="n">
        <v>11.1</v>
      </c>
      <c r="H270" t="n">
        <v>0.19</v>
      </c>
      <c r="I270" t="n">
        <v>155</v>
      </c>
      <c r="J270" t="n">
        <v>142.49</v>
      </c>
      <c r="K270" t="n">
        <v>47.83</v>
      </c>
      <c r="L270" t="n">
        <v>1.5</v>
      </c>
      <c r="M270" t="n">
        <v>153</v>
      </c>
      <c r="N270" t="n">
        <v>23.16</v>
      </c>
      <c r="O270" t="n">
        <v>17807.56</v>
      </c>
      <c r="P270" t="n">
        <v>319.94</v>
      </c>
      <c r="Q270" t="n">
        <v>1397.55</v>
      </c>
      <c r="R270" t="n">
        <v>219.26</v>
      </c>
      <c r="S270" t="n">
        <v>66.97</v>
      </c>
      <c r="T270" t="n">
        <v>72856.53</v>
      </c>
      <c r="U270" t="n">
        <v>0.31</v>
      </c>
      <c r="V270" t="n">
        <v>0.73</v>
      </c>
      <c r="W270" t="n">
        <v>5.56</v>
      </c>
      <c r="X270" t="n">
        <v>4.51</v>
      </c>
      <c r="Y270" t="n">
        <v>1</v>
      </c>
      <c r="Z270" t="n">
        <v>10</v>
      </c>
    </row>
    <row r="271">
      <c r="A271" t="n">
        <v>3</v>
      </c>
      <c r="B271" t="n">
        <v>70</v>
      </c>
      <c r="C271" t="inlineStr">
        <is>
          <t xml:space="preserve">CONCLUIDO	</t>
        </is>
      </c>
      <c r="D271" t="n">
        <v>2.9586</v>
      </c>
      <c r="E271" t="n">
        <v>33.8</v>
      </c>
      <c r="F271" t="n">
        <v>27.87</v>
      </c>
      <c r="G271" t="n">
        <v>13.07</v>
      </c>
      <c r="H271" t="n">
        <v>0.22</v>
      </c>
      <c r="I271" t="n">
        <v>128</v>
      </c>
      <c r="J271" t="n">
        <v>142.83</v>
      </c>
      <c r="K271" t="n">
        <v>47.83</v>
      </c>
      <c r="L271" t="n">
        <v>1.75</v>
      </c>
      <c r="M271" t="n">
        <v>126</v>
      </c>
      <c r="N271" t="n">
        <v>23.25</v>
      </c>
      <c r="O271" t="n">
        <v>17849.7</v>
      </c>
      <c r="P271" t="n">
        <v>308.8</v>
      </c>
      <c r="Q271" t="n">
        <v>1397.53</v>
      </c>
      <c r="R271" t="n">
        <v>193.44</v>
      </c>
      <c r="S271" t="n">
        <v>66.97</v>
      </c>
      <c r="T271" t="n">
        <v>60080.74</v>
      </c>
      <c r="U271" t="n">
        <v>0.35</v>
      </c>
      <c r="V271" t="n">
        <v>0.76</v>
      </c>
      <c r="W271" t="n">
        <v>5.5</v>
      </c>
      <c r="X271" t="n">
        <v>3.7</v>
      </c>
      <c r="Y271" t="n">
        <v>1</v>
      </c>
      <c r="Z271" t="n">
        <v>10</v>
      </c>
    </row>
    <row r="272">
      <c r="A272" t="n">
        <v>4</v>
      </c>
      <c r="B272" t="n">
        <v>70</v>
      </c>
      <c r="C272" t="inlineStr">
        <is>
          <t xml:space="preserve">CONCLUIDO	</t>
        </is>
      </c>
      <c r="D272" t="n">
        <v>3.0615</v>
      </c>
      <c r="E272" t="n">
        <v>32.66</v>
      </c>
      <c r="F272" t="n">
        <v>27.29</v>
      </c>
      <c r="G272" t="n">
        <v>15.02</v>
      </c>
      <c r="H272" t="n">
        <v>0.25</v>
      </c>
      <c r="I272" t="n">
        <v>109</v>
      </c>
      <c r="J272" t="n">
        <v>143.17</v>
      </c>
      <c r="K272" t="n">
        <v>47.83</v>
      </c>
      <c r="L272" t="n">
        <v>2</v>
      </c>
      <c r="M272" t="n">
        <v>107</v>
      </c>
      <c r="N272" t="n">
        <v>23.34</v>
      </c>
      <c r="O272" t="n">
        <v>17891.86</v>
      </c>
      <c r="P272" t="n">
        <v>300.41</v>
      </c>
      <c r="Q272" t="n">
        <v>1397.31</v>
      </c>
      <c r="R272" t="n">
        <v>173.84</v>
      </c>
      <c r="S272" t="n">
        <v>66.97</v>
      </c>
      <c r="T272" t="n">
        <v>50379.09</v>
      </c>
      <c r="U272" t="n">
        <v>0.39</v>
      </c>
      <c r="V272" t="n">
        <v>0.77</v>
      </c>
      <c r="W272" t="n">
        <v>5.48</v>
      </c>
      <c r="X272" t="n">
        <v>3.12</v>
      </c>
      <c r="Y272" t="n">
        <v>1</v>
      </c>
      <c r="Z272" t="n">
        <v>10</v>
      </c>
    </row>
    <row r="273">
      <c r="A273" t="n">
        <v>5</v>
      </c>
      <c r="B273" t="n">
        <v>70</v>
      </c>
      <c r="C273" t="inlineStr">
        <is>
          <t xml:space="preserve">CONCLUIDO	</t>
        </is>
      </c>
      <c r="D273" t="n">
        <v>3.1405</v>
      </c>
      <c r="E273" t="n">
        <v>31.84</v>
      </c>
      <c r="F273" t="n">
        <v>26.87</v>
      </c>
      <c r="G273" t="n">
        <v>16.97</v>
      </c>
      <c r="H273" t="n">
        <v>0.28</v>
      </c>
      <c r="I273" t="n">
        <v>95</v>
      </c>
      <c r="J273" t="n">
        <v>143.51</v>
      </c>
      <c r="K273" t="n">
        <v>47.83</v>
      </c>
      <c r="L273" t="n">
        <v>2.25</v>
      </c>
      <c r="M273" t="n">
        <v>93</v>
      </c>
      <c r="N273" t="n">
        <v>23.44</v>
      </c>
      <c r="O273" t="n">
        <v>17934.06</v>
      </c>
      <c r="P273" t="n">
        <v>293.71</v>
      </c>
      <c r="Q273" t="n">
        <v>1397.4</v>
      </c>
      <c r="R273" t="n">
        <v>161</v>
      </c>
      <c r="S273" t="n">
        <v>66.97</v>
      </c>
      <c r="T273" t="n">
        <v>44029.16</v>
      </c>
      <c r="U273" t="n">
        <v>0.42</v>
      </c>
      <c r="V273" t="n">
        <v>0.78</v>
      </c>
      <c r="W273" t="n">
        <v>5.43</v>
      </c>
      <c r="X273" t="n">
        <v>2.7</v>
      </c>
      <c r="Y273" t="n">
        <v>1</v>
      </c>
      <c r="Z273" t="n">
        <v>10</v>
      </c>
    </row>
    <row r="274">
      <c r="A274" t="n">
        <v>6</v>
      </c>
      <c r="B274" t="n">
        <v>70</v>
      </c>
      <c r="C274" t="inlineStr">
        <is>
          <t xml:space="preserve">CONCLUIDO	</t>
        </is>
      </c>
      <c r="D274" t="n">
        <v>3.2032</v>
      </c>
      <c r="E274" t="n">
        <v>31.22</v>
      </c>
      <c r="F274" t="n">
        <v>26.56</v>
      </c>
      <c r="G274" t="n">
        <v>18.97</v>
      </c>
      <c r="H274" t="n">
        <v>0.31</v>
      </c>
      <c r="I274" t="n">
        <v>84</v>
      </c>
      <c r="J274" t="n">
        <v>143.86</v>
      </c>
      <c r="K274" t="n">
        <v>47.83</v>
      </c>
      <c r="L274" t="n">
        <v>2.5</v>
      </c>
      <c r="M274" t="n">
        <v>82</v>
      </c>
      <c r="N274" t="n">
        <v>23.53</v>
      </c>
      <c r="O274" t="n">
        <v>17976.29</v>
      </c>
      <c r="P274" t="n">
        <v>288.47</v>
      </c>
      <c r="Q274" t="n">
        <v>1397.4</v>
      </c>
      <c r="R274" t="n">
        <v>150.26</v>
      </c>
      <c r="S274" t="n">
        <v>66.97</v>
      </c>
      <c r="T274" t="n">
        <v>38711.13</v>
      </c>
      <c r="U274" t="n">
        <v>0.45</v>
      </c>
      <c r="V274" t="n">
        <v>0.79</v>
      </c>
      <c r="W274" t="n">
        <v>5.44</v>
      </c>
      <c r="X274" t="n">
        <v>2.4</v>
      </c>
      <c r="Y274" t="n">
        <v>1</v>
      </c>
      <c r="Z274" t="n">
        <v>10</v>
      </c>
    </row>
    <row r="275">
      <c r="A275" t="n">
        <v>7</v>
      </c>
      <c r="B275" t="n">
        <v>70</v>
      </c>
      <c r="C275" t="inlineStr">
        <is>
          <t xml:space="preserve">CONCLUIDO	</t>
        </is>
      </c>
      <c r="D275" t="n">
        <v>3.2562</v>
      </c>
      <c r="E275" t="n">
        <v>30.71</v>
      </c>
      <c r="F275" t="n">
        <v>26.32</v>
      </c>
      <c r="G275" t="n">
        <v>21.05</v>
      </c>
      <c r="H275" t="n">
        <v>0.34</v>
      </c>
      <c r="I275" t="n">
        <v>75</v>
      </c>
      <c r="J275" t="n">
        <v>144.2</v>
      </c>
      <c r="K275" t="n">
        <v>47.83</v>
      </c>
      <c r="L275" t="n">
        <v>2.75</v>
      </c>
      <c r="M275" t="n">
        <v>73</v>
      </c>
      <c r="N275" t="n">
        <v>23.62</v>
      </c>
      <c r="O275" t="n">
        <v>18018.55</v>
      </c>
      <c r="P275" t="n">
        <v>283.44</v>
      </c>
      <c r="Q275" t="n">
        <v>1397.36</v>
      </c>
      <c r="R275" t="n">
        <v>142.55</v>
      </c>
      <c r="S275" t="n">
        <v>66.97</v>
      </c>
      <c r="T275" t="n">
        <v>34901.21</v>
      </c>
      <c r="U275" t="n">
        <v>0.47</v>
      </c>
      <c r="V275" t="n">
        <v>0.8</v>
      </c>
      <c r="W275" t="n">
        <v>5.41</v>
      </c>
      <c r="X275" t="n">
        <v>2.15</v>
      </c>
      <c r="Y275" t="n">
        <v>1</v>
      </c>
      <c r="Z275" t="n">
        <v>10</v>
      </c>
    </row>
    <row r="276">
      <c r="A276" t="n">
        <v>8</v>
      </c>
      <c r="B276" t="n">
        <v>70</v>
      </c>
      <c r="C276" t="inlineStr">
        <is>
          <t xml:space="preserve">CONCLUIDO	</t>
        </is>
      </c>
      <c r="D276" t="n">
        <v>3.3015</v>
      </c>
      <c r="E276" t="n">
        <v>30.29</v>
      </c>
      <c r="F276" t="n">
        <v>26.1</v>
      </c>
      <c r="G276" t="n">
        <v>23.03</v>
      </c>
      <c r="H276" t="n">
        <v>0.37</v>
      </c>
      <c r="I276" t="n">
        <v>68</v>
      </c>
      <c r="J276" t="n">
        <v>144.54</v>
      </c>
      <c r="K276" t="n">
        <v>47.83</v>
      </c>
      <c r="L276" t="n">
        <v>3</v>
      </c>
      <c r="M276" t="n">
        <v>66</v>
      </c>
      <c r="N276" t="n">
        <v>23.71</v>
      </c>
      <c r="O276" t="n">
        <v>18060.85</v>
      </c>
      <c r="P276" t="n">
        <v>279.19</v>
      </c>
      <c r="Q276" t="n">
        <v>1397.41</v>
      </c>
      <c r="R276" t="n">
        <v>135.11</v>
      </c>
      <c r="S276" t="n">
        <v>66.97</v>
      </c>
      <c r="T276" t="n">
        <v>31217.2</v>
      </c>
      <c r="U276" t="n">
        <v>0.5</v>
      </c>
      <c r="V276" t="n">
        <v>0.8100000000000001</v>
      </c>
      <c r="W276" t="n">
        <v>5.41</v>
      </c>
      <c r="X276" t="n">
        <v>1.93</v>
      </c>
      <c r="Y276" t="n">
        <v>1</v>
      </c>
      <c r="Z276" t="n">
        <v>10</v>
      </c>
    </row>
    <row r="277">
      <c r="A277" t="n">
        <v>9</v>
      </c>
      <c r="B277" t="n">
        <v>70</v>
      </c>
      <c r="C277" t="inlineStr">
        <is>
          <t xml:space="preserve">CONCLUIDO	</t>
        </is>
      </c>
      <c r="D277" t="n">
        <v>3.3381</v>
      </c>
      <c r="E277" t="n">
        <v>29.96</v>
      </c>
      <c r="F277" t="n">
        <v>25.94</v>
      </c>
      <c r="G277" t="n">
        <v>25.1</v>
      </c>
      <c r="H277" t="n">
        <v>0.4</v>
      </c>
      <c r="I277" t="n">
        <v>62</v>
      </c>
      <c r="J277" t="n">
        <v>144.89</v>
      </c>
      <c r="K277" t="n">
        <v>47.83</v>
      </c>
      <c r="L277" t="n">
        <v>3.25</v>
      </c>
      <c r="M277" t="n">
        <v>60</v>
      </c>
      <c r="N277" t="n">
        <v>23.81</v>
      </c>
      <c r="O277" t="n">
        <v>18103.18</v>
      </c>
      <c r="P277" t="n">
        <v>275.62</v>
      </c>
      <c r="Q277" t="n">
        <v>1397.34</v>
      </c>
      <c r="R277" t="n">
        <v>130.1</v>
      </c>
      <c r="S277" t="n">
        <v>66.97</v>
      </c>
      <c r="T277" t="n">
        <v>28741.61</v>
      </c>
      <c r="U277" t="n">
        <v>0.51</v>
      </c>
      <c r="V277" t="n">
        <v>0.8100000000000001</v>
      </c>
      <c r="W277" t="n">
        <v>5.4</v>
      </c>
      <c r="X277" t="n">
        <v>1.77</v>
      </c>
      <c r="Y277" t="n">
        <v>1</v>
      </c>
      <c r="Z277" t="n">
        <v>10</v>
      </c>
    </row>
    <row r="278">
      <c r="A278" t="n">
        <v>10</v>
      </c>
      <c r="B278" t="n">
        <v>70</v>
      </c>
      <c r="C278" t="inlineStr">
        <is>
          <t xml:space="preserve">CONCLUIDO	</t>
        </is>
      </c>
      <c r="D278" t="n">
        <v>3.3745</v>
      </c>
      <c r="E278" t="n">
        <v>29.63</v>
      </c>
      <c r="F278" t="n">
        <v>25.76</v>
      </c>
      <c r="G278" t="n">
        <v>27.11</v>
      </c>
      <c r="H278" t="n">
        <v>0.43</v>
      </c>
      <c r="I278" t="n">
        <v>57</v>
      </c>
      <c r="J278" t="n">
        <v>145.23</v>
      </c>
      <c r="K278" t="n">
        <v>47.83</v>
      </c>
      <c r="L278" t="n">
        <v>3.5</v>
      </c>
      <c r="M278" t="n">
        <v>55</v>
      </c>
      <c r="N278" t="n">
        <v>23.9</v>
      </c>
      <c r="O278" t="n">
        <v>18145.54</v>
      </c>
      <c r="P278" t="n">
        <v>271.24</v>
      </c>
      <c r="Q278" t="n">
        <v>1397.28</v>
      </c>
      <c r="R278" t="n">
        <v>124.2</v>
      </c>
      <c r="S278" t="n">
        <v>66.97</v>
      </c>
      <c r="T278" t="n">
        <v>25815.56</v>
      </c>
      <c r="U278" t="n">
        <v>0.54</v>
      </c>
      <c r="V278" t="n">
        <v>0.82</v>
      </c>
      <c r="W278" t="n">
        <v>5.39</v>
      </c>
      <c r="X278" t="n">
        <v>1.59</v>
      </c>
      <c r="Y278" t="n">
        <v>1</v>
      </c>
      <c r="Z278" t="n">
        <v>10</v>
      </c>
    </row>
    <row r="279">
      <c r="A279" t="n">
        <v>11</v>
      </c>
      <c r="B279" t="n">
        <v>70</v>
      </c>
      <c r="C279" t="inlineStr">
        <is>
          <t xml:space="preserve">CONCLUIDO	</t>
        </is>
      </c>
      <c r="D279" t="n">
        <v>3.3981</v>
      </c>
      <c r="E279" t="n">
        <v>29.43</v>
      </c>
      <c r="F279" t="n">
        <v>25.67</v>
      </c>
      <c r="G279" t="n">
        <v>29.06</v>
      </c>
      <c r="H279" t="n">
        <v>0.46</v>
      </c>
      <c r="I279" t="n">
        <v>53</v>
      </c>
      <c r="J279" t="n">
        <v>145.57</v>
      </c>
      <c r="K279" t="n">
        <v>47.83</v>
      </c>
      <c r="L279" t="n">
        <v>3.75</v>
      </c>
      <c r="M279" t="n">
        <v>51</v>
      </c>
      <c r="N279" t="n">
        <v>23.99</v>
      </c>
      <c r="O279" t="n">
        <v>18187.93</v>
      </c>
      <c r="P279" t="n">
        <v>268.47</v>
      </c>
      <c r="Q279" t="n">
        <v>1397.28</v>
      </c>
      <c r="R279" t="n">
        <v>121.55</v>
      </c>
      <c r="S279" t="n">
        <v>66.97</v>
      </c>
      <c r="T279" t="n">
        <v>24512.88</v>
      </c>
      <c r="U279" t="n">
        <v>0.55</v>
      </c>
      <c r="V279" t="n">
        <v>0.82</v>
      </c>
      <c r="W279" t="n">
        <v>5.38</v>
      </c>
      <c r="X279" t="n">
        <v>1.5</v>
      </c>
      <c r="Y279" t="n">
        <v>1</v>
      </c>
      <c r="Z279" t="n">
        <v>10</v>
      </c>
    </row>
    <row r="280">
      <c r="A280" t="n">
        <v>12</v>
      </c>
      <c r="B280" t="n">
        <v>70</v>
      </c>
      <c r="C280" t="inlineStr">
        <is>
          <t xml:space="preserve">CONCLUIDO	</t>
        </is>
      </c>
      <c r="D280" t="n">
        <v>3.4259</v>
      </c>
      <c r="E280" t="n">
        <v>29.19</v>
      </c>
      <c r="F280" t="n">
        <v>25.55</v>
      </c>
      <c r="G280" t="n">
        <v>31.28</v>
      </c>
      <c r="H280" t="n">
        <v>0.49</v>
      </c>
      <c r="I280" t="n">
        <v>49</v>
      </c>
      <c r="J280" t="n">
        <v>145.92</v>
      </c>
      <c r="K280" t="n">
        <v>47.83</v>
      </c>
      <c r="L280" t="n">
        <v>4</v>
      </c>
      <c r="M280" t="n">
        <v>47</v>
      </c>
      <c r="N280" t="n">
        <v>24.09</v>
      </c>
      <c r="O280" t="n">
        <v>18230.35</v>
      </c>
      <c r="P280" t="n">
        <v>265.4</v>
      </c>
      <c r="Q280" t="n">
        <v>1397.23</v>
      </c>
      <c r="R280" t="n">
        <v>117.34</v>
      </c>
      <c r="S280" t="n">
        <v>66.97</v>
      </c>
      <c r="T280" t="n">
        <v>22426.79</v>
      </c>
      <c r="U280" t="n">
        <v>0.57</v>
      </c>
      <c r="V280" t="n">
        <v>0.82</v>
      </c>
      <c r="W280" t="n">
        <v>5.38</v>
      </c>
      <c r="X280" t="n">
        <v>1.38</v>
      </c>
      <c r="Y280" t="n">
        <v>1</v>
      </c>
      <c r="Z280" t="n">
        <v>10</v>
      </c>
    </row>
    <row r="281">
      <c r="A281" t="n">
        <v>13</v>
      </c>
      <c r="B281" t="n">
        <v>70</v>
      </c>
      <c r="C281" t="inlineStr">
        <is>
          <t xml:space="preserve">CONCLUIDO	</t>
        </is>
      </c>
      <c r="D281" t="n">
        <v>3.4453</v>
      </c>
      <c r="E281" t="n">
        <v>29.03</v>
      </c>
      <c r="F281" t="n">
        <v>25.47</v>
      </c>
      <c r="G281" t="n">
        <v>33.22</v>
      </c>
      <c r="H281" t="n">
        <v>0.51</v>
      </c>
      <c r="I281" t="n">
        <v>46</v>
      </c>
      <c r="J281" t="n">
        <v>146.26</v>
      </c>
      <c r="K281" t="n">
        <v>47.83</v>
      </c>
      <c r="L281" t="n">
        <v>4.25</v>
      </c>
      <c r="M281" t="n">
        <v>44</v>
      </c>
      <c r="N281" t="n">
        <v>24.18</v>
      </c>
      <c r="O281" t="n">
        <v>18272.81</v>
      </c>
      <c r="P281" t="n">
        <v>262.32</v>
      </c>
      <c r="Q281" t="n">
        <v>1397.24</v>
      </c>
      <c r="R281" t="n">
        <v>114.68</v>
      </c>
      <c r="S281" t="n">
        <v>66.97</v>
      </c>
      <c r="T281" t="n">
        <v>21112.61</v>
      </c>
      <c r="U281" t="n">
        <v>0.58</v>
      </c>
      <c r="V281" t="n">
        <v>0.83</v>
      </c>
      <c r="W281" t="n">
        <v>5.38</v>
      </c>
      <c r="X281" t="n">
        <v>1.3</v>
      </c>
      <c r="Y281" t="n">
        <v>1</v>
      </c>
      <c r="Z281" t="n">
        <v>10</v>
      </c>
    </row>
    <row r="282">
      <c r="A282" t="n">
        <v>14</v>
      </c>
      <c r="B282" t="n">
        <v>70</v>
      </c>
      <c r="C282" t="inlineStr">
        <is>
          <t xml:space="preserve">CONCLUIDO	</t>
        </is>
      </c>
      <c r="D282" t="n">
        <v>3.4677</v>
      </c>
      <c r="E282" t="n">
        <v>28.84</v>
      </c>
      <c r="F282" t="n">
        <v>25.37</v>
      </c>
      <c r="G282" t="n">
        <v>35.4</v>
      </c>
      <c r="H282" t="n">
        <v>0.54</v>
      </c>
      <c r="I282" t="n">
        <v>43</v>
      </c>
      <c r="J282" t="n">
        <v>146.61</v>
      </c>
      <c r="K282" t="n">
        <v>47.83</v>
      </c>
      <c r="L282" t="n">
        <v>4.5</v>
      </c>
      <c r="M282" t="n">
        <v>41</v>
      </c>
      <c r="N282" t="n">
        <v>24.28</v>
      </c>
      <c r="O282" t="n">
        <v>18315.3</v>
      </c>
      <c r="P282" t="n">
        <v>258.76</v>
      </c>
      <c r="Q282" t="n">
        <v>1397.25</v>
      </c>
      <c r="R282" t="n">
        <v>111.51</v>
      </c>
      <c r="S282" t="n">
        <v>66.97</v>
      </c>
      <c r="T282" t="n">
        <v>19543.02</v>
      </c>
      <c r="U282" t="n">
        <v>0.6</v>
      </c>
      <c r="V282" t="n">
        <v>0.83</v>
      </c>
      <c r="W282" t="n">
        <v>5.37</v>
      </c>
      <c r="X282" t="n">
        <v>1.2</v>
      </c>
      <c r="Y282" t="n">
        <v>1</v>
      </c>
      <c r="Z282" t="n">
        <v>10</v>
      </c>
    </row>
    <row r="283">
      <c r="A283" t="n">
        <v>15</v>
      </c>
      <c r="B283" t="n">
        <v>70</v>
      </c>
      <c r="C283" t="inlineStr">
        <is>
          <t xml:space="preserve">CONCLUIDO	</t>
        </is>
      </c>
      <c r="D283" t="n">
        <v>3.4883</v>
      </c>
      <c r="E283" t="n">
        <v>28.67</v>
      </c>
      <c r="F283" t="n">
        <v>25.28</v>
      </c>
      <c r="G283" t="n">
        <v>37.92</v>
      </c>
      <c r="H283" t="n">
        <v>0.57</v>
      </c>
      <c r="I283" t="n">
        <v>40</v>
      </c>
      <c r="J283" t="n">
        <v>146.95</v>
      </c>
      <c r="K283" t="n">
        <v>47.83</v>
      </c>
      <c r="L283" t="n">
        <v>4.75</v>
      </c>
      <c r="M283" t="n">
        <v>38</v>
      </c>
      <c r="N283" t="n">
        <v>24.37</v>
      </c>
      <c r="O283" t="n">
        <v>18357.82</v>
      </c>
      <c r="P283" t="n">
        <v>256.02</v>
      </c>
      <c r="Q283" t="n">
        <v>1397.25</v>
      </c>
      <c r="R283" t="n">
        <v>108.82</v>
      </c>
      <c r="S283" t="n">
        <v>66.97</v>
      </c>
      <c r="T283" t="n">
        <v>18213.62</v>
      </c>
      <c r="U283" t="n">
        <v>0.62</v>
      </c>
      <c r="V283" t="n">
        <v>0.83</v>
      </c>
      <c r="W283" t="n">
        <v>5.36</v>
      </c>
      <c r="X283" t="n">
        <v>1.12</v>
      </c>
      <c r="Y283" t="n">
        <v>1</v>
      </c>
      <c r="Z283" t="n">
        <v>10</v>
      </c>
    </row>
    <row r="284">
      <c r="A284" t="n">
        <v>16</v>
      </c>
      <c r="B284" t="n">
        <v>70</v>
      </c>
      <c r="C284" t="inlineStr">
        <is>
          <t xml:space="preserve">CONCLUIDO	</t>
        </is>
      </c>
      <c r="D284" t="n">
        <v>3.5025</v>
      </c>
      <c r="E284" t="n">
        <v>28.55</v>
      </c>
      <c r="F284" t="n">
        <v>25.23</v>
      </c>
      <c r="G284" t="n">
        <v>39.83</v>
      </c>
      <c r="H284" t="n">
        <v>0.6</v>
      </c>
      <c r="I284" t="n">
        <v>38</v>
      </c>
      <c r="J284" t="n">
        <v>147.3</v>
      </c>
      <c r="K284" t="n">
        <v>47.83</v>
      </c>
      <c r="L284" t="n">
        <v>5</v>
      </c>
      <c r="M284" t="n">
        <v>36</v>
      </c>
      <c r="N284" t="n">
        <v>24.47</v>
      </c>
      <c r="O284" t="n">
        <v>18400.38</v>
      </c>
      <c r="P284" t="n">
        <v>252.49</v>
      </c>
      <c r="Q284" t="n">
        <v>1397.18</v>
      </c>
      <c r="R284" t="n">
        <v>107.35</v>
      </c>
      <c r="S284" t="n">
        <v>66.97</v>
      </c>
      <c r="T284" t="n">
        <v>17484.26</v>
      </c>
      <c r="U284" t="n">
        <v>0.62</v>
      </c>
      <c r="V284" t="n">
        <v>0.83</v>
      </c>
      <c r="W284" t="n">
        <v>5.35</v>
      </c>
      <c r="X284" t="n">
        <v>1.06</v>
      </c>
      <c r="Y284" t="n">
        <v>1</v>
      </c>
      <c r="Z284" t="n">
        <v>10</v>
      </c>
    </row>
    <row r="285">
      <c r="A285" t="n">
        <v>17</v>
      </c>
      <c r="B285" t="n">
        <v>70</v>
      </c>
      <c r="C285" t="inlineStr">
        <is>
          <t xml:space="preserve">CONCLUIDO	</t>
        </is>
      </c>
      <c r="D285" t="n">
        <v>3.5144</v>
      </c>
      <c r="E285" t="n">
        <v>28.45</v>
      </c>
      <c r="F285" t="n">
        <v>25.19</v>
      </c>
      <c r="G285" t="n">
        <v>41.98</v>
      </c>
      <c r="H285" t="n">
        <v>0.63</v>
      </c>
      <c r="I285" t="n">
        <v>36</v>
      </c>
      <c r="J285" t="n">
        <v>147.64</v>
      </c>
      <c r="K285" t="n">
        <v>47.83</v>
      </c>
      <c r="L285" t="n">
        <v>5.25</v>
      </c>
      <c r="M285" t="n">
        <v>34</v>
      </c>
      <c r="N285" t="n">
        <v>24.56</v>
      </c>
      <c r="O285" t="n">
        <v>18442.97</v>
      </c>
      <c r="P285" t="n">
        <v>250.09</v>
      </c>
      <c r="Q285" t="n">
        <v>1397.22</v>
      </c>
      <c r="R285" t="n">
        <v>105.94</v>
      </c>
      <c r="S285" t="n">
        <v>66.97</v>
      </c>
      <c r="T285" t="n">
        <v>16791.89</v>
      </c>
      <c r="U285" t="n">
        <v>0.63</v>
      </c>
      <c r="V285" t="n">
        <v>0.84</v>
      </c>
      <c r="W285" t="n">
        <v>5.35</v>
      </c>
      <c r="X285" t="n">
        <v>1.02</v>
      </c>
      <c r="Y285" t="n">
        <v>1</v>
      </c>
      <c r="Z285" t="n">
        <v>10</v>
      </c>
    </row>
    <row r="286">
      <c r="A286" t="n">
        <v>18</v>
      </c>
      <c r="B286" t="n">
        <v>70</v>
      </c>
      <c r="C286" t="inlineStr">
        <is>
          <t xml:space="preserve">CONCLUIDO	</t>
        </is>
      </c>
      <c r="D286" t="n">
        <v>3.5295</v>
      </c>
      <c r="E286" t="n">
        <v>28.33</v>
      </c>
      <c r="F286" t="n">
        <v>25.12</v>
      </c>
      <c r="G286" t="n">
        <v>44.33</v>
      </c>
      <c r="H286" t="n">
        <v>0.66</v>
      </c>
      <c r="I286" t="n">
        <v>34</v>
      </c>
      <c r="J286" t="n">
        <v>147.99</v>
      </c>
      <c r="K286" t="n">
        <v>47.83</v>
      </c>
      <c r="L286" t="n">
        <v>5.5</v>
      </c>
      <c r="M286" t="n">
        <v>32</v>
      </c>
      <c r="N286" t="n">
        <v>24.66</v>
      </c>
      <c r="O286" t="n">
        <v>18485.59</v>
      </c>
      <c r="P286" t="n">
        <v>247.92</v>
      </c>
      <c r="Q286" t="n">
        <v>1397.28</v>
      </c>
      <c r="R286" t="n">
        <v>103.42</v>
      </c>
      <c r="S286" t="n">
        <v>66.97</v>
      </c>
      <c r="T286" t="n">
        <v>15540.06</v>
      </c>
      <c r="U286" t="n">
        <v>0.65</v>
      </c>
      <c r="V286" t="n">
        <v>0.84</v>
      </c>
      <c r="W286" t="n">
        <v>5.36</v>
      </c>
      <c r="X286" t="n">
        <v>0.96</v>
      </c>
      <c r="Y286" t="n">
        <v>1</v>
      </c>
      <c r="Z286" t="n">
        <v>10</v>
      </c>
    </row>
    <row r="287">
      <c r="A287" t="n">
        <v>19</v>
      </c>
      <c r="B287" t="n">
        <v>70</v>
      </c>
      <c r="C287" t="inlineStr">
        <is>
          <t xml:space="preserve">CONCLUIDO	</t>
        </is>
      </c>
      <c r="D287" t="n">
        <v>3.5448</v>
      </c>
      <c r="E287" t="n">
        <v>28.21</v>
      </c>
      <c r="F287" t="n">
        <v>25.06</v>
      </c>
      <c r="G287" t="n">
        <v>46.98</v>
      </c>
      <c r="H287" t="n">
        <v>0.6899999999999999</v>
      </c>
      <c r="I287" t="n">
        <v>32</v>
      </c>
      <c r="J287" t="n">
        <v>148.33</v>
      </c>
      <c r="K287" t="n">
        <v>47.83</v>
      </c>
      <c r="L287" t="n">
        <v>5.75</v>
      </c>
      <c r="M287" t="n">
        <v>30</v>
      </c>
      <c r="N287" t="n">
        <v>24.75</v>
      </c>
      <c r="O287" t="n">
        <v>18528.25</v>
      </c>
      <c r="P287" t="n">
        <v>244.23</v>
      </c>
      <c r="Q287" t="n">
        <v>1397.28</v>
      </c>
      <c r="R287" t="n">
        <v>101.44</v>
      </c>
      <c r="S287" t="n">
        <v>66.97</v>
      </c>
      <c r="T287" t="n">
        <v>14562.21</v>
      </c>
      <c r="U287" t="n">
        <v>0.66</v>
      </c>
      <c r="V287" t="n">
        <v>0.84</v>
      </c>
      <c r="W287" t="n">
        <v>5.35</v>
      </c>
      <c r="X287" t="n">
        <v>0.89</v>
      </c>
      <c r="Y287" t="n">
        <v>1</v>
      </c>
      <c r="Z287" t="n">
        <v>10</v>
      </c>
    </row>
    <row r="288">
      <c r="A288" t="n">
        <v>20</v>
      </c>
      <c r="B288" t="n">
        <v>70</v>
      </c>
      <c r="C288" t="inlineStr">
        <is>
          <t xml:space="preserve">CONCLUIDO	</t>
        </is>
      </c>
      <c r="D288" t="n">
        <v>3.559</v>
      </c>
      <c r="E288" t="n">
        <v>28.1</v>
      </c>
      <c r="F288" t="n">
        <v>25</v>
      </c>
      <c r="G288" t="n">
        <v>50.01</v>
      </c>
      <c r="H288" t="n">
        <v>0.71</v>
      </c>
      <c r="I288" t="n">
        <v>30</v>
      </c>
      <c r="J288" t="n">
        <v>148.68</v>
      </c>
      <c r="K288" t="n">
        <v>47.83</v>
      </c>
      <c r="L288" t="n">
        <v>6</v>
      </c>
      <c r="M288" t="n">
        <v>28</v>
      </c>
      <c r="N288" t="n">
        <v>24.85</v>
      </c>
      <c r="O288" t="n">
        <v>18570.94</v>
      </c>
      <c r="P288" t="n">
        <v>241.98</v>
      </c>
      <c r="Q288" t="n">
        <v>1397.24</v>
      </c>
      <c r="R288" t="n">
        <v>99.75</v>
      </c>
      <c r="S288" t="n">
        <v>66.97</v>
      </c>
      <c r="T288" t="n">
        <v>13728.73</v>
      </c>
      <c r="U288" t="n">
        <v>0.67</v>
      </c>
      <c r="V288" t="n">
        <v>0.84</v>
      </c>
      <c r="W288" t="n">
        <v>5.35</v>
      </c>
      <c r="X288" t="n">
        <v>0.84</v>
      </c>
      <c r="Y288" t="n">
        <v>1</v>
      </c>
      <c r="Z288" t="n">
        <v>10</v>
      </c>
    </row>
    <row r="289">
      <c r="A289" t="n">
        <v>21</v>
      </c>
      <c r="B289" t="n">
        <v>70</v>
      </c>
      <c r="C289" t="inlineStr">
        <is>
          <t xml:space="preserve">CONCLUIDO	</t>
        </is>
      </c>
      <c r="D289" t="n">
        <v>3.5672</v>
      </c>
      <c r="E289" t="n">
        <v>28.03</v>
      </c>
      <c r="F289" t="n">
        <v>24.97</v>
      </c>
      <c r="G289" t="n">
        <v>51.66</v>
      </c>
      <c r="H289" t="n">
        <v>0.74</v>
      </c>
      <c r="I289" t="n">
        <v>29</v>
      </c>
      <c r="J289" t="n">
        <v>149.02</v>
      </c>
      <c r="K289" t="n">
        <v>47.83</v>
      </c>
      <c r="L289" t="n">
        <v>6.25</v>
      </c>
      <c r="M289" t="n">
        <v>27</v>
      </c>
      <c r="N289" t="n">
        <v>24.95</v>
      </c>
      <c r="O289" t="n">
        <v>18613.66</v>
      </c>
      <c r="P289" t="n">
        <v>238.33</v>
      </c>
      <c r="Q289" t="n">
        <v>1397.2</v>
      </c>
      <c r="R289" t="n">
        <v>98.58</v>
      </c>
      <c r="S289" t="n">
        <v>66.97</v>
      </c>
      <c r="T289" t="n">
        <v>13146.15</v>
      </c>
      <c r="U289" t="n">
        <v>0.68</v>
      </c>
      <c r="V289" t="n">
        <v>0.84</v>
      </c>
      <c r="W289" t="n">
        <v>5.34</v>
      </c>
      <c r="X289" t="n">
        <v>0.8</v>
      </c>
      <c r="Y289" t="n">
        <v>1</v>
      </c>
      <c r="Z289" t="n">
        <v>10</v>
      </c>
    </row>
    <row r="290">
      <c r="A290" t="n">
        <v>22</v>
      </c>
      <c r="B290" t="n">
        <v>70</v>
      </c>
      <c r="C290" t="inlineStr">
        <is>
          <t xml:space="preserve">CONCLUIDO	</t>
        </is>
      </c>
      <c r="D290" t="n">
        <v>3.5829</v>
      </c>
      <c r="E290" t="n">
        <v>27.91</v>
      </c>
      <c r="F290" t="n">
        <v>24.9</v>
      </c>
      <c r="G290" t="n">
        <v>55.34</v>
      </c>
      <c r="H290" t="n">
        <v>0.77</v>
      </c>
      <c r="I290" t="n">
        <v>27</v>
      </c>
      <c r="J290" t="n">
        <v>149.37</v>
      </c>
      <c r="K290" t="n">
        <v>47.83</v>
      </c>
      <c r="L290" t="n">
        <v>6.5</v>
      </c>
      <c r="M290" t="n">
        <v>25</v>
      </c>
      <c r="N290" t="n">
        <v>25.04</v>
      </c>
      <c r="O290" t="n">
        <v>18656.42</v>
      </c>
      <c r="P290" t="n">
        <v>235.88</v>
      </c>
      <c r="Q290" t="n">
        <v>1397.28</v>
      </c>
      <c r="R290" t="n">
        <v>96.59</v>
      </c>
      <c r="S290" t="n">
        <v>66.97</v>
      </c>
      <c r="T290" t="n">
        <v>12162.94</v>
      </c>
      <c r="U290" t="n">
        <v>0.6899999999999999</v>
      </c>
      <c r="V290" t="n">
        <v>0.85</v>
      </c>
      <c r="W290" t="n">
        <v>5.34</v>
      </c>
      <c r="X290" t="n">
        <v>0.74</v>
      </c>
      <c r="Y290" t="n">
        <v>1</v>
      </c>
      <c r="Z290" t="n">
        <v>10</v>
      </c>
    </row>
    <row r="291">
      <c r="A291" t="n">
        <v>23</v>
      </c>
      <c r="B291" t="n">
        <v>70</v>
      </c>
      <c r="C291" t="inlineStr">
        <is>
          <t xml:space="preserve">CONCLUIDO	</t>
        </is>
      </c>
      <c r="D291" t="n">
        <v>3.589</v>
      </c>
      <c r="E291" t="n">
        <v>27.86</v>
      </c>
      <c r="F291" t="n">
        <v>24.88</v>
      </c>
      <c r="G291" t="n">
        <v>57.42</v>
      </c>
      <c r="H291" t="n">
        <v>0.8</v>
      </c>
      <c r="I291" t="n">
        <v>26</v>
      </c>
      <c r="J291" t="n">
        <v>149.72</v>
      </c>
      <c r="K291" t="n">
        <v>47.83</v>
      </c>
      <c r="L291" t="n">
        <v>6.75</v>
      </c>
      <c r="M291" t="n">
        <v>24</v>
      </c>
      <c r="N291" t="n">
        <v>25.14</v>
      </c>
      <c r="O291" t="n">
        <v>18699.2</v>
      </c>
      <c r="P291" t="n">
        <v>231.89</v>
      </c>
      <c r="Q291" t="n">
        <v>1397.23</v>
      </c>
      <c r="R291" t="n">
        <v>95.86</v>
      </c>
      <c r="S291" t="n">
        <v>66.97</v>
      </c>
      <c r="T291" t="n">
        <v>11803.15</v>
      </c>
      <c r="U291" t="n">
        <v>0.7</v>
      </c>
      <c r="V291" t="n">
        <v>0.85</v>
      </c>
      <c r="W291" t="n">
        <v>5.34</v>
      </c>
      <c r="X291" t="n">
        <v>0.72</v>
      </c>
      <c r="Y291" t="n">
        <v>1</v>
      </c>
      <c r="Z291" t="n">
        <v>10</v>
      </c>
    </row>
    <row r="292">
      <c r="A292" t="n">
        <v>24</v>
      </c>
      <c r="B292" t="n">
        <v>70</v>
      </c>
      <c r="C292" t="inlineStr">
        <is>
          <t xml:space="preserve">CONCLUIDO	</t>
        </is>
      </c>
      <c r="D292" t="n">
        <v>3.5969</v>
      </c>
      <c r="E292" t="n">
        <v>27.8</v>
      </c>
      <c r="F292" t="n">
        <v>24.85</v>
      </c>
      <c r="G292" t="n">
        <v>59.64</v>
      </c>
      <c r="H292" t="n">
        <v>0.83</v>
      </c>
      <c r="I292" t="n">
        <v>25</v>
      </c>
      <c r="J292" t="n">
        <v>150.07</v>
      </c>
      <c r="K292" t="n">
        <v>47.83</v>
      </c>
      <c r="L292" t="n">
        <v>7</v>
      </c>
      <c r="M292" t="n">
        <v>23</v>
      </c>
      <c r="N292" t="n">
        <v>25.24</v>
      </c>
      <c r="O292" t="n">
        <v>18742.03</v>
      </c>
      <c r="P292" t="n">
        <v>230.13</v>
      </c>
      <c r="Q292" t="n">
        <v>1397.21</v>
      </c>
      <c r="R292" t="n">
        <v>94.75</v>
      </c>
      <c r="S292" t="n">
        <v>66.97</v>
      </c>
      <c r="T292" t="n">
        <v>11252.74</v>
      </c>
      <c r="U292" t="n">
        <v>0.71</v>
      </c>
      <c r="V292" t="n">
        <v>0.85</v>
      </c>
      <c r="W292" t="n">
        <v>5.34</v>
      </c>
      <c r="X292" t="n">
        <v>0.6899999999999999</v>
      </c>
      <c r="Y292" t="n">
        <v>1</v>
      </c>
      <c r="Z292" t="n">
        <v>10</v>
      </c>
    </row>
    <row r="293">
      <c r="A293" t="n">
        <v>25</v>
      </c>
      <c r="B293" t="n">
        <v>70</v>
      </c>
      <c r="C293" t="inlineStr">
        <is>
          <t xml:space="preserve">CONCLUIDO	</t>
        </is>
      </c>
      <c r="D293" t="n">
        <v>3.6029</v>
      </c>
      <c r="E293" t="n">
        <v>27.76</v>
      </c>
      <c r="F293" t="n">
        <v>24.83</v>
      </c>
      <c r="G293" t="n">
        <v>62.08</v>
      </c>
      <c r="H293" t="n">
        <v>0.85</v>
      </c>
      <c r="I293" t="n">
        <v>24</v>
      </c>
      <c r="J293" t="n">
        <v>150.41</v>
      </c>
      <c r="K293" t="n">
        <v>47.83</v>
      </c>
      <c r="L293" t="n">
        <v>7.25</v>
      </c>
      <c r="M293" t="n">
        <v>20</v>
      </c>
      <c r="N293" t="n">
        <v>25.33</v>
      </c>
      <c r="O293" t="n">
        <v>18784.88</v>
      </c>
      <c r="P293" t="n">
        <v>227.91</v>
      </c>
      <c r="Q293" t="n">
        <v>1397.22</v>
      </c>
      <c r="R293" t="n">
        <v>94.22</v>
      </c>
      <c r="S293" t="n">
        <v>66.97</v>
      </c>
      <c r="T293" t="n">
        <v>10989.98</v>
      </c>
      <c r="U293" t="n">
        <v>0.71</v>
      </c>
      <c r="V293" t="n">
        <v>0.85</v>
      </c>
      <c r="W293" t="n">
        <v>5.34</v>
      </c>
      <c r="X293" t="n">
        <v>0.67</v>
      </c>
      <c r="Y293" t="n">
        <v>1</v>
      </c>
      <c r="Z293" t="n">
        <v>10</v>
      </c>
    </row>
    <row r="294">
      <c r="A294" t="n">
        <v>26</v>
      </c>
      <c r="B294" t="n">
        <v>70</v>
      </c>
      <c r="C294" t="inlineStr">
        <is>
          <t xml:space="preserve">CONCLUIDO	</t>
        </is>
      </c>
      <c r="D294" t="n">
        <v>3.611</v>
      </c>
      <c r="E294" t="n">
        <v>27.69</v>
      </c>
      <c r="F294" t="n">
        <v>24.8</v>
      </c>
      <c r="G294" t="n">
        <v>64.7</v>
      </c>
      <c r="H294" t="n">
        <v>0.88</v>
      </c>
      <c r="I294" t="n">
        <v>23</v>
      </c>
      <c r="J294" t="n">
        <v>150.76</v>
      </c>
      <c r="K294" t="n">
        <v>47.83</v>
      </c>
      <c r="L294" t="n">
        <v>7.5</v>
      </c>
      <c r="M294" t="n">
        <v>18</v>
      </c>
      <c r="N294" t="n">
        <v>25.43</v>
      </c>
      <c r="O294" t="n">
        <v>18827.77</v>
      </c>
      <c r="P294" t="n">
        <v>225.08</v>
      </c>
      <c r="Q294" t="n">
        <v>1397.24</v>
      </c>
      <c r="R294" t="n">
        <v>92.94</v>
      </c>
      <c r="S294" t="n">
        <v>66.97</v>
      </c>
      <c r="T294" t="n">
        <v>10356.24</v>
      </c>
      <c r="U294" t="n">
        <v>0.72</v>
      </c>
      <c r="V294" t="n">
        <v>0.85</v>
      </c>
      <c r="W294" t="n">
        <v>5.34</v>
      </c>
      <c r="X294" t="n">
        <v>0.64</v>
      </c>
      <c r="Y294" t="n">
        <v>1</v>
      </c>
      <c r="Z294" t="n">
        <v>10</v>
      </c>
    </row>
    <row r="295">
      <c r="A295" t="n">
        <v>27</v>
      </c>
      <c r="B295" t="n">
        <v>70</v>
      </c>
      <c r="C295" t="inlineStr">
        <is>
          <t xml:space="preserve">CONCLUIDO	</t>
        </is>
      </c>
      <c r="D295" t="n">
        <v>3.6183</v>
      </c>
      <c r="E295" t="n">
        <v>27.64</v>
      </c>
      <c r="F295" t="n">
        <v>24.77</v>
      </c>
      <c r="G295" t="n">
        <v>67.56</v>
      </c>
      <c r="H295" t="n">
        <v>0.91</v>
      </c>
      <c r="I295" t="n">
        <v>22</v>
      </c>
      <c r="J295" t="n">
        <v>151.11</v>
      </c>
      <c r="K295" t="n">
        <v>47.83</v>
      </c>
      <c r="L295" t="n">
        <v>7.75</v>
      </c>
      <c r="M295" t="n">
        <v>12</v>
      </c>
      <c r="N295" t="n">
        <v>25.53</v>
      </c>
      <c r="O295" t="n">
        <v>18870.7</v>
      </c>
      <c r="P295" t="n">
        <v>223.12</v>
      </c>
      <c r="Q295" t="n">
        <v>1397.27</v>
      </c>
      <c r="R295" t="n">
        <v>92.03</v>
      </c>
      <c r="S295" t="n">
        <v>66.97</v>
      </c>
      <c r="T295" t="n">
        <v>9908.99</v>
      </c>
      <c r="U295" t="n">
        <v>0.73</v>
      </c>
      <c r="V295" t="n">
        <v>0.85</v>
      </c>
      <c r="W295" t="n">
        <v>5.34</v>
      </c>
      <c r="X295" t="n">
        <v>0.61</v>
      </c>
      <c r="Y295" t="n">
        <v>1</v>
      </c>
      <c r="Z295" t="n">
        <v>10</v>
      </c>
    </row>
    <row r="296">
      <c r="A296" t="n">
        <v>28</v>
      </c>
      <c r="B296" t="n">
        <v>70</v>
      </c>
      <c r="C296" t="inlineStr">
        <is>
          <t xml:space="preserve">CONCLUIDO	</t>
        </is>
      </c>
      <c r="D296" t="n">
        <v>3.6169</v>
      </c>
      <c r="E296" t="n">
        <v>27.65</v>
      </c>
      <c r="F296" t="n">
        <v>24.78</v>
      </c>
      <c r="G296" t="n">
        <v>67.59</v>
      </c>
      <c r="H296" t="n">
        <v>0.9399999999999999</v>
      </c>
      <c r="I296" t="n">
        <v>22</v>
      </c>
      <c r="J296" t="n">
        <v>151.46</v>
      </c>
      <c r="K296" t="n">
        <v>47.83</v>
      </c>
      <c r="L296" t="n">
        <v>8</v>
      </c>
      <c r="M296" t="n">
        <v>6</v>
      </c>
      <c r="N296" t="n">
        <v>25.63</v>
      </c>
      <c r="O296" t="n">
        <v>18913.66</v>
      </c>
      <c r="P296" t="n">
        <v>221.83</v>
      </c>
      <c r="Q296" t="n">
        <v>1397.17</v>
      </c>
      <c r="R296" t="n">
        <v>91.88</v>
      </c>
      <c r="S296" t="n">
        <v>66.97</v>
      </c>
      <c r="T296" t="n">
        <v>9831.4</v>
      </c>
      <c r="U296" t="n">
        <v>0.73</v>
      </c>
      <c r="V296" t="n">
        <v>0.85</v>
      </c>
      <c r="W296" t="n">
        <v>5.36</v>
      </c>
      <c r="X296" t="n">
        <v>0.62</v>
      </c>
      <c r="Y296" t="n">
        <v>1</v>
      </c>
      <c r="Z296" t="n">
        <v>10</v>
      </c>
    </row>
    <row r="297">
      <c r="A297" t="n">
        <v>29</v>
      </c>
      <c r="B297" t="n">
        <v>70</v>
      </c>
      <c r="C297" t="inlineStr">
        <is>
          <t xml:space="preserve">CONCLUIDO	</t>
        </is>
      </c>
      <c r="D297" t="n">
        <v>3.6173</v>
      </c>
      <c r="E297" t="n">
        <v>27.64</v>
      </c>
      <c r="F297" t="n">
        <v>24.78</v>
      </c>
      <c r="G297" t="n">
        <v>67.58</v>
      </c>
      <c r="H297" t="n">
        <v>0.96</v>
      </c>
      <c r="I297" t="n">
        <v>22</v>
      </c>
      <c r="J297" t="n">
        <v>151.81</v>
      </c>
      <c r="K297" t="n">
        <v>47.83</v>
      </c>
      <c r="L297" t="n">
        <v>8.25</v>
      </c>
      <c r="M297" t="n">
        <v>2</v>
      </c>
      <c r="N297" t="n">
        <v>25.73</v>
      </c>
      <c r="O297" t="n">
        <v>18956.65</v>
      </c>
      <c r="P297" t="n">
        <v>221.45</v>
      </c>
      <c r="Q297" t="n">
        <v>1397.2</v>
      </c>
      <c r="R297" t="n">
        <v>91.95999999999999</v>
      </c>
      <c r="S297" t="n">
        <v>66.97</v>
      </c>
      <c r="T297" t="n">
        <v>9871.040000000001</v>
      </c>
      <c r="U297" t="n">
        <v>0.73</v>
      </c>
      <c r="V297" t="n">
        <v>0.85</v>
      </c>
      <c r="W297" t="n">
        <v>5.35</v>
      </c>
      <c r="X297" t="n">
        <v>0.62</v>
      </c>
      <c r="Y297" t="n">
        <v>1</v>
      </c>
      <c r="Z297" t="n">
        <v>10</v>
      </c>
    </row>
    <row r="298">
      <c r="A298" t="n">
        <v>30</v>
      </c>
      <c r="B298" t="n">
        <v>70</v>
      </c>
      <c r="C298" t="inlineStr">
        <is>
          <t xml:space="preserve">CONCLUIDO	</t>
        </is>
      </c>
      <c r="D298" t="n">
        <v>3.6154</v>
      </c>
      <c r="E298" t="n">
        <v>27.66</v>
      </c>
      <c r="F298" t="n">
        <v>24.8</v>
      </c>
      <c r="G298" t="n">
        <v>67.62</v>
      </c>
      <c r="H298" t="n">
        <v>0.99</v>
      </c>
      <c r="I298" t="n">
        <v>22</v>
      </c>
      <c r="J298" t="n">
        <v>152.15</v>
      </c>
      <c r="K298" t="n">
        <v>47.83</v>
      </c>
      <c r="L298" t="n">
        <v>8.5</v>
      </c>
      <c r="M298" t="n">
        <v>2</v>
      </c>
      <c r="N298" t="n">
        <v>25.83</v>
      </c>
      <c r="O298" t="n">
        <v>18999.67</v>
      </c>
      <c r="P298" t="n">
        <v>221.44</v>
      </c>
      <c r="Q298" t="n">
        <v>1397.17</v>
      </c>
      <c r="R298" t="n">
        <v>92.20999999999999</v>
      </c>
      <c r="S298" t="n">
        <v>66.97</v>
      </c>
      <c r="T298" t="n">
        <v>9994.959999999999</v>
      </c>
      <c r="U298" t="n">
        <v>0.73</v>
      </c>
      <c r="V298" t="n">
        <v>0.85</v>
      </c>
      <c r="W298" t="n">
        <v>5.36</v>
      </c>
      <c r="X298" t="n">
        <v>0.63</v>
      </c>
      <c r="Y298" t="n">
        <v>1</v>
      </c>
      <c r="Z298" t="n">
        <v>10</v>
      </c>
    </row>
    <row r="299">
      <c r="A299" t="n">
        <v>31</v>
      </c>
      <c r="B299" t="n">
        <v>70</v>
      </c>
      <c r="C299" t="inlineStr">
        <is>
          <t xml:space="preserve">CONCLUIDO	</t>
        </is>
      </c>
      <c r="D299" t="n">
        <v>3.624</v>
      </c>
      <c r="E299" t="n">
        <v>27.59</v>
      </c>
      <c r="F299" t="n">
        <v>24.76</v>
      </c>
      <c r="G299" t="n">
        <v>70.73999999999999</v>
      </c>
      <c r="H299" t="n">
        <v>1.02</v>
      </c>
      <c r="I299" t="n">
        <v>21</v>
      </c>
      <c r="J299" t="n">
        <v>152.5</v>
      </c>
      <c r="K299" t="n">
        <v>47.83</v>
      </c>
      <c r="L299" t="n">
        <v>8.75</v>
      </c>
      <c r="M299" t="n">
        <v>1</v>
      </c>
      <c r="N299" t="n">
        <v>25.93</v>
      </c>
      <c r="O299" t="n">
        <v>19042.73</v>
      </c>
      <c r="P299" t="n">
        <v>221.22</v>
      </c>
      <c r="Q299" t="n">
        <v>1397.22</v>
      </c>
      <c r="R299" t="n">
        <v>91.18000000000001</v>
      </c>
      <c r="S299" t="n">
        <v>66.97</v>
      </c>
      <c r="T299" t="n">
        <v>9487.75</v>
      </c>
      <c r="U299" t="n">
        <v>0.73</v>
      </c>
      <c r="V299" t="n">
        <v>0.85</v>
      </c>
      <c r="W299" t="n">
        <v>5.35</v>
      </c>
      <c r="X299" t="n">
        <v>0.59</v>
      </c>
      <c r="Y299" t="n">
        <v>1</v>
      </c>
      <c r="Z299" t="n">
        <v>10</v>
      </c>
    </row>
    <row r="300">
      <c r="A300" t="n">
        <v>32</v>
      </c>
      <c r="B300" t="n">
        <v>70</v>
      </c>
      <c r="C300" t="inlineStr">
        <is>
          <t xml:space="preserve">CONCLUIDO	</t>
        </is>
      </c>
      <c r="D300" t="n">
        <v>3.6245</v>
      </c>
      <c r="E300" t="n">
        <v>27.59</v>
      </c>
      <c r="F300" t="n">
        <v>24.75</v>
      </c>
      <c r="G300" t="n">
        <v>70.73</v>
      </c>
      <c r="H300" t="n">
        <v>1.04</v>
      </c>
      <c r="I300" t="n">
        <v>21</v>
      </c>
      <c r="J300" t="n">
        <v>152.85</v>
      </c>
      <c r="K300" t="n">
        <v>47.83</v>
      </c>
      <c r="L300" t="n">
        <v>9</v>
      </c>
      <c r="M300" t="n">
        <v>0</v>
      </c>
      <c r="N300" t="n">
        <v>26.03</v>
      </c>
      <c r="O300" t="n">
        <v>19085.83</v>
      </c>
      <c r="P300" t="n">
        <v>221.6</v>
      </c>
      <c r="Q300" t="n">
        <v>1397.34</v>
      </c>
      <c r="R300" t="n">
        <v>90.84999999999999</v>
      </c>
      <c r="S300" t="n">
        <v>66.97</v>
      </c>
      <c r="T300" t="n">
        <v>9319.530000000001</v>
      </c>
      <c r="U300" t="n">
        <v>0.74</v>
      </c>
      <c r="V300" t="n">
        <v>0.85</v>
      </c>
      <c r="W300" t="n">
        <v>5.36</v>
      </c>
      <c r="X300" t="n">
        <v>0.59</v>
      </c>
      <c r="Y300" t="n">
        <v>1</v>
      </c>
      <c r="Z300" t="n">
        <v>10</v>
      </c>
    </row>
    <row r="301">
      <c r="A301" t="n">
        <v>0</v>
      </c>
      <c r="B301" t="n">
        <v>90</v>
      </c>
      <c r="C301" t="inlineStr">
        <is>
          <t xml:space="preserve">CONCLUIDO	</t>
        </is>
      </c>
      <c r="D301" t="n">
        <v>2.1077</v>
      </c>
      <c r="E301" t="n">
        <v>47.44</v>
      </c>
      <c r="F301" t="n">
        <v>33.68</v>
      </c>
      <c r="G301" t="n">
        <v>6.34</v>
      </c>
      <c r="H301" t="n">
        <v>0.1</v>
      </c>
      <c r="I301" t="n">
        <v>319</v>
      </c>
      <c r="J301" t="n">
        <v>176.73</v>
      </c>
      <c r="K301" t="n">
        <v>52.44</v>
      </c>
      <c r="L301" t="n">
        <v>1</v>
      </c>
      <c r="M301" t="n">
        <v>317</v>
      </c>
      <c r="N301" t="n">
        <v>33.29</v>
      </c>
      <c r="O301" t="n">
        <v>22031.19</v>
      </c>
      <c r="P301" t="n">
        <v>440.61</v>
      </c>
      <c r="Q301" t="n">
        <v>1397.88</v>
      </c>
      <c r="R301" t="n">
        <v>382.23</v>
      </c>
      <c r="S301" t="n">
        <v>66.97</v>
      </c>
      <c r="T301" t="n">
        <v>153520.06</v>
      </c>
      <c r="U301" t="n">
        <v>0.18</v>
      </c>
      <c r="V301" t="n">
        <v>0.63</v>
      </c>
      <c r="W301" t="n">
        <v>5.85</v>
      </c>
      <c r="X301" t="n">
        <v>9.5</v>
      </c>
      <c r="Y301" t="n">
        <v>1</v>
      </c>
      <c r="Z301" t="n">
        <v>10</v>
      </c>
    </row>
    <row r="302">
      <c r="A302" t="n">
        <v>1</v>
      </c>
      <c r="B302" t="n">
        <v>90</v>
      </c>
      <c r="C302" t="inlineStr">
        <is>
          <t xml:space="preserve">CONCLUIDO	</t>
        </is>
      </c>
      <c r="D302" t="n">
        <v>2.3945</v>
      </c>
      <c r="E302" t="n">
        <v>41.76</v>
      </c>
      <c r="F302" t="n">
        <v>31.02</v>
      </c>
      <c r="G302" t="n">
        <v>7.95</v>
      </c>
      <c r="H302" t="n">
        <v>0.13</v>
      </c>
      <c r="I302" t="n">
        <v>234</v>
      </c>
      <c r="J302" t="n">
        <v>177.1</v>
      </c>
      <c r="K302" t="n">
        <v>52.44</v>
      </c>
      <c r="L302" t="n">
        <v>1.25</v>
      </c>
      <c r="M302" t="n">
        <v>232</v>
      </c>
      <c r="N302" t="n">
        <v>33.41</v>
      </c>
      <c r="O302" t="n">
        <v>22076.81</v>
      </c>
      <c r="P302" t="n">
        <v>404.18</v>
      </c>
      <c r="Q302" t="n">
        <v>1397.71</v>
      </c>
      <c r="R302" t="n">
        <v>296.55</v>
      </c>
      <c r="S302" t="n">
        <v>66.97</v>
      </c>
      <c r="T302" t="n">
        <v>111108.29</v>
      </c>
      <c r="U302" t="n">
        <v>0.23</v>
      </c>
      <c r="V302" t="n">
        <v>0.68</v>
      </c>
      <c r="W302" t="n">
        <v>5.66</v>
      </c>
      <c r="X302" t="n">
        <v>6.85</v>
      </c>
      <c r="Y302" t="n">
        <v>1</v>
      </c>
      <c r="Z302" t="n">
        <v>10</v>
      </c>
    </row>
    <row r="303">
      <c r="A303" t="n">
        <v>2</v>
      </c>
      <c r="B303" t="n">
        <v>90</v>
      </c>
      <c r="C303" t="inlineStr">
        <is>
          <t xml:space="preserve">CONCLUIDO	</t>
        </is>
      </c>
      <c r="D303" t="n">
        <v>2.5924</v>
      </c>
      <c r="E303" t="n">
        <v>38.57</v>
      </c>
      <c r="F303" t="n">
        <v>29.58</v>
      </c>
      <c r="G303" t="n">
        <v>9.59</v>
      </c>
      <c r="H303" t="n">
        <v>0.15</v>
      </c>
      <c r="I303" t="n">
        <v>185</v>
      </c>
      <c r="J303" t="n">
        <v>177.47</v>
      </c>
      <c r="K303" t="n">
        <v>52.44</v>
      </c>
      <c r="L303" t="n">
        <v>1.5</v>
      </c>
      <c r="M303" t="n">
        <v>183</v>
      </c>
      <c r="N303" t="n">
        <v>33.53</v>
      </c>
      <c r="O303" t="n">
        <v>22122.46</v>
      </c>
      <c r="P303" t="n">
        <v>383.85</v>
      </c>
      <c r="Q303" t="n">
        <v>1397.57</v>
      </c>
      <c r="R303" t="n">
        <v>248.56</v>
      </c>
      <c r="S303" t="n">
        <v>66.97</v>
      </c>
      <c r="T303" t="n">
        <v>87354.24000000001</v>
      </c>
      <c r="U303" t="n">
        <v>0.27</v>
      </c>
      <c r="V303" t="n">
        <v>0.71</v>
      </c>
      <c r="W303" t="n">
        <v>5.61</v>
      </c>
      <c r="X303" t="n">
        <v>5.4</v>
      </c>
      <c r="Y303" t="n">
        <v>1</v>
      </c>
      <c r="Z303" t="n">
        <v>10</v>
      </c>
    </row>
    <row r="304">
      <c r="A304" t="n">
        <v>3</v>
      </c>
      <c r="B304" t="n">
        <v>90</v>
      </c>
      <c r="C304" t="inlineStr">
        <is>
          <t xml:space="preserve">CONCLUIDO	</t>
        </is>
      </c>
      <c r="D304" t="n">
        <v>2.7419</v>
      </c>
      <c r="E304" t="n">
        <v>36.47</v>
      </c>
      <c r="F304" t="n">
        <v>28.61</v>
      </c>
      <c r="G304" t="n">
        <v>11.22</v>
      </c>
      <c r="H304" t="n">
        <v>0.17</v>
      </c>
      <c r="I304" t="n">
        <v>153</v>
      </c>
      <c r="J304" t="n">
        <v>177.84</v>
      </c>
      <c r="K304" t="n">
        <v>52.44</v>
      </c>
      <c r="L304" t="n">
        <v>1.75</v>
      </c>
      <c r="M304" t="n">
        <v>151</v>
      </c>
      <c r="N304" t="n">
        <v>33.65</v>
      </c>
      <c r="O304" t="n">
        <v>22168.15</v>
      </c>
      <c r="P304" t="n">
        <v>369.68</v>
      </c>
      <c r="Q304" t="n">
        <v>1397.51</v>
      </c>
      <c r="R304" t="n">
        <v>217.39</v>
      </c>
      <c r="S304" t="n">
        <v>66.97</v>
      </c>
      <c r="T304" t="n">
        <v>71930.78999999999</v>
      </c>
      <c r="U304" t="n">
        <v>0.31</v>
      </c>
      <c r="V304" t="n">
        <v>0.74</v>
      </c>
      <c r="W304" t="n">
        <v>5.55</v>
      </c>
      <c r="X304" t="n">
        <v>4.44</v>
      </c>
      <c r="Y304" t="n">
        <v>1</v>
      </c>
      <c r="Z304" t="n">
        <v>10</v>
      </c>
    </row>
    <row r="305">
      <c r="A305" t="n">
        <v>4</v>
      </c>
      <c r="B305" t="n">
        <v>90</v>
      </c>
      <c r="C305" t="inlineStr">
        <is>
          <t xml:space="preserve">CONCLUIDO	</t>
        </is>
      </c>
      <c r="D305" t="n">
        <v>2.8535</v>
      </c>
      <c r="E305" t="n">
        <v>35.05</v>
      </c>
      <c r="F305" t="n">
        <v>27.97</v>
      </c>
      <c r="G305" t="n">
        <v>12.81</v>
      </c>
      <c r="H305" t="n">
        <v>0.2</v>
      </c>
      <c r="I305" t="n">
        <v>131</v>
      </c>
      <c r="J305" t="n">
        <v>178.21</v>
      </c>
      <c r="K305" t="n">
        <v>52.44</v>
      </c>
      <c r="L305" t="n">
        <v>2</v>
      </c>
      <c r="M305" t="n">
        <v>129</v>
      </c>
      <c r="N305" t="n">
        <v>33.77</v>
      </c>
      <c r="O305" t="n">
        <v>22213.89</v>
      </c>
      <c r="P305" t="n">
        <v>359.99</v>
      </c>
      <c r="Q305" t="n">
        <v>1397.48</v>
      </c>
      <c r="R305" t="n">
        <v>196.11</v>
      </c>
      <c r="S305" t="n">
        <v>66.97</v>
      </c>
      <c r="T305" t="n">
        <v>61400.9</v>
      </c>
      <c r="U305" t="n">
        <v>0.34</v>
      </c>
      <c r="V305" t="n">
        <v>0.75</v>
      </c>
      <c r="W305" t="n">
        <v>5.51</v>
      </c>
      <c r="X305" t="n">
        <v>3.8</v>
      </c>
      <c r="Y305" t="n">
        <v>1</v>
      </c>
      <c r="Z305" t="n">
        <v>10</v>
      </c>
    </row>
    <row r="306">
      <c r="A306" t="n">
        <v>5</v>
      </c>
      <c r="B306" t="n">
        <v>90</v>
      </c>
      <c r="C306" t="inlineStr">
        <is>
          <t xml:space="preserve">CONCLUIDO	</t>
        </is>
      </c>
      <c r="D306" t="n">
        <v>2.9538</v>
      </c>
      <c r="E306" t="n">
        <v>33.85</v>
      </c>
      <c r="F306" t="n">
        <v>27.42</v>
      </c>
      <c r="G306" t="n">
        <v>14.56</v>
      </c>
      <c r="H306" t="n">
        <v>0.22</v>
      </c>
      <c r="I306" t="n">
        <v>113</v>
      </c>
      <c r="J306" t="n">
        <v>178.59</v>
      </c>
      <c r="K306" t="n">
        <v>52.44</v>
      </c>
      <c r="L306" t="n">
        <v>2.25</v>
      </c>
      <c r="M306" t="n">
        <v>111</v>
      </c>
      <c r="N306" t="n">
        <v>33.89</v>
      </c>
      <c r="O306" t="n">
        <v>22259.66</v>
      </c>
      <c r="P306" t="n">
        <v>351.2</v>
      </c>
      <c r="Q306" t="n">
        <v>1397.55</v>
      </c>
      <c r="R306" t="n">
        <v>178.49</v>
      </c>
      <c r="S306" t="n">
        <v>66.97</v>
      </c>
      <c r="T306" t="n">
        <v>52682.51</v>
      </c>
      <c r="U306" t="n">
        <v>0.38</v>
      </c>
      <c r="V306" t="n">
        <v>0.77</v>
      </c>
      <c r="W306" t="n">
        <v>5.48</v>
      </c>
      <c r="X306" t="n">
        <v>3.25</v>
      </c>
      <c r="Y306" t="n">
        <v>1</v>
      </c>
      <c r="Z306" t="n">
        <v>10</v>
      </c>
    </row>
    <row r="307">
      <c r="A307" t="n">
        <v>6</v>
      </c>
      <c r="B307" t="n">
        <v>90</v>
      </c>
      <c r="C307" t="inlineStr">
        <is>
          <t xml:space="preserve">CONCLUIDO	</t>
        </is>
      </c>
      <c r="D307" t="n">
        <v>3.0284</v>
      </c>
      <c r="E307" t="n">
        <v>33.02</v>
      </c>
      <c r="F307" t="n">
        <v>27.04</v>
      </c>
      <c r="G307" t="n">
        <v>16.23</v>
      </c>
      <c r="H307" t="n">
        <v>0.25</v>
      </c>
      <c r="I307" t="n">
        <v>100</v>
      </c>
      <c r="J307" t="n">
        <v>178.96</v>
      </c>
      <c r="K307" t="n">
        <v>52.44</v>
      </c>
      <c r="L307" t="n">
        <v>2.5</v>
      </c>
      <c r="M307" t="n">
        <v>98</v>
      </c>
      <c r="N307" t="n">
        <v>34.02</v>
      </c>
      <c r="O307" t="n">
        <v>22305.48</v>
      </c>
      <c r="P307" t="n">
        <v>345</v>
      </c>
      <c r="Q307" t="n">
        <v>1397.41</v>
      </c>
      <c r="R307" t="n">
        <v>166.13</v>
      </c>
      <c r="S307" t="n">
        <v>66.97</v>
      </c>
      <c r="T307" t="n">
        <v>46567.23</v>
      </c>
      <c r="U307" t="n">
        <v>0.4</v>
      </c>
      <c r="V307" t="n">
        <v>0.78</v>
      </c>
      <c r="W307" t="n">
        <v>5.46</v>
      </c>
      <c r="X307" t="n">
        <v>2.88</v>
      </c>
      <c r="Y307" t="n">
        <v>1</v>
      </c>
      <c r="Z307" t="n">
        <v>10</v>
      </c>
    </row>
    <row r="308">
      <c r="A308" t="n">
        <v>7</v>
      </c>
      <c r="B308" t="n">
        <v>90</v>
      </c>
      <c r="C308" t="inlineStr">
        <is>
          <t xml:space="preserve">CONCLUIDO	</t>
        </is>
      </c>
      <c r="D308" t="n">
        <v>3.0892</v>
      </c>
      <c r="E308" t="n">
        <v>32.37</v>
      </c>
      <c r="F308" t="n">
        <v>26.75</v>
      </c>
      <c r="G308" t="n">
        <v>17.83</v>
      </c>
      <c r="H308" t="n">
        <v>0.27</v>
      </c>
      <c r="I308" t="n">
        <v>90</v>
      </c>
      <c r="J308" t="n">
        <v>179.33</v>
      </c>
      <c r="K308" t="n">
        <v>52.44</v>
      </c>
      <c r="L308" t="n">
        <v>2.75</v>
      </c>
      <c r="M308" t="n">
        <v>88</v>
      </c>
      <c r="N308" t="n">
        <v>34.14</v>
      </c>
      <c r="O308" t="n">
        <v>22351.34</v>
      </c>
      <c r="P308" t="n">
        <v>339.87</v>
      </c>
      <c r="Q308" t="n">
        <v>1397.23</v>
      </c>
      <c r="R308" t="n">
        <v>156.57</v>
      </c>
      <c r="S308" t="n">
        <v>66.97</v>
      </c>
      <c r="T308" t="n">
        <v>41835.94</v>
      </c>
      <c r="U308" t="n">
        <v>0.43</v>
      </c>
      <c r="V308" t="n">
        <v>0.79</v>
      </c>
      <c r="W308" t="n">
        <v>5.45</v>
      </c>
      <c r="X308" t="n">
        <v>2.58</v>
      </c>
      <c r="Y308" t="n">
        <v>1</v>
      </c>
      <c r="Z308" t="n">
        <v>10</v>
      </c>
    </row>
    <row r="309">
      <c r="A309" t="n">
        <v>8</v>
      </c>
      <c r="B309" t="n">
        <v>90</v>
      </c>
      <c r="C309" t="inlineStr">
        <is>
          <t xml:space="preserve">CONCLUIDO	</t>
        </is>
      </c>
      <c r="D309" t="n">
        <v>3.1468</v>
      </c>
      <c r="E309" t="n">
        <v>31.78</v>
      </c>
      <c r="F309" t="n">
        <v>26.48</v>
      </c>
      <c r="G309" t="n">
        <v>19.61</v>
      </c>
      <c r="H309" t="n">
        <v>0.3</v>
      </c>
      <c r="I309" t="n">
        <v>81</v>
      </c>
      <c r="J309" t="n">
        <v>179.7</v>
      </c>
      <c r="K309" t="n">
        <v>52.44</v>
      </c>
      <c r="L309" t="n">
        <v>3</v>
      </c>
      <c r="M309" t="n">
        <v>79</v>
      </c>
      <c r="N309" t="n">
        <v>34.26</v>
      </c>
      <c r="O309" t="n">
        <v>22397.24</v>
      </c>
      <c r="P309" t="n">
        <v>334.58</v>
      </c>
      <c r="Q309" t="n">
        <v>1397.28</v>
      </c>
      <c r="R309" t="n">
        <v>147.61</v>
      </c>
      <c r="S309" t="n">
        <v>66.97</v>
      </c>
      <c r="T309" t="n">
        <v>37400.85</v>
      </c>
      <c r="U309" t="n">
        <v>0.45</v>
      </c>
      <c r="V309" t="n">
        <v>0.79</v>
      </c>
      <c r="W309" t="n">
        <v>5.44</v>
      </c>
      <c r="X309" t="n">
        <v>2.31</v>
      </c>
      <c r="Y309" t="n">
        <v>1</v>
      </c>
      <c r="Z309" t="n">
        <v>10</v>
      </c>
    </row>
    <row r="310">
      <c r="A310" t="n">
        <v>9</v>
      </c>
      <c r="B310" t="n">
        <v>90</v>
      </c>
      <c r="C310" t="inlineStr">
        <is>
          <t xml:space="preserve">CONCLUIDO	</t>
        </is>
      </c>
      <c r="D310" t="n">
        <v>3.1925</v>
      </c>
      <c r="E310" t="n">
        <v>31.32</v>
      </c>
      <c r="F310" t="n">
        <v>26.27</v>
      </c>
      <c r="G310" t="n">
        <v>21.3</v>
      </c>
      <c r="H310" t="n">
        <v>0.32</v>
      </c>
      <c r="I310" t="n">
        <v>74</v>
      </c>
      <c r="J310" t="n">
        <v>180.07</v>
      </c>
      <c r="K310" t="n">
        <v>52.44</v>
      </c>
      <c r="L310" t="n">
        <v>3.25</v>
      </c>
      <c r="M310" t="n">
        <v>72</v>
      </c>
      <c r="N310" t="n">
        <v>34.38</v>
      </c>
      <c r="O310" t="n">
        <v>22443.18</v>
      </c>
      <c r="P310" t="n">
        <v>330.73</v>
      </c>
      <c r="Q310" t="n">
        <v>1397.37</v>
      </c>
      <c r="R310" t="n">
        <v>140.64</v>
      </c>
      <c r="S310" t="n">
        <v>66.97</v>
      </c>
      <c r="T310" t="n">
        <v>33953.35</v>
      </c>
      <c r="U310" t="n">
        <v>0.48</v>
      </c>
      <c r="V310" t="n">
        <v>0.8</v>
      </c>
      <c r="W310" t="n">
        <v>5.43</v>
      </c>
      <c r="X310" t="n">
        <v>2.1</v>
      </c>
      <c r="Y310" t="n">
        <v>1</v>
      </c>
      <c r="Z310" t="n">
        <v>10</v>
      </c>
    </row>
    <row r="311">
      <c r="A311" t="n">
        <v>10</v>
      </c>
      <c r="B311" t="n">
        <v>90</v>
      </c>
      <c r="C311" t="inlineStr">
        <is>
          <t xml:space="preserve">CONCLUIDO	</t>
        </is>
      </c>
      <c r="D311" t="n">
        <v>3.2314</v>
      </c>
      <c r="E311" t="n">
        <v>30.95</v>
      </c>
      <c r="F311" t="n">
        <v>26.11</v>
      </c>
      <c r="G311" t="n">
        <v>23.04</v>
      </c>
      <c r="H311" t="n">
        <v>0.34</v>
      </c>
      <c r="I311" t="n">
        <v>68</v>
      </c>
      <c r="J311" t="n">
        <v>180.45</v>
      </c>
      <c r="K311" t="n">
        <v>52.44</v>
      </c>
      <c r="L311" t="n">
        <v>3.5</v>
      </c>
      <c r="M311" t="n">
        <v>66</v>
      </c>
      <c r="N311" t="n">
        <v>34.51</v>
      </c>
      <c r="O311" t="n">
        <v>22489.16</v>
      </c>
      <c r="P311" t="n">
        <v>326.93</v>
      </c>
      <c r="Q311" t="n">
        <v>1397.35</v>
      </c>
      <c r="R311" t="n">
        <v>135.72</v>
      </c>
      <c r="S311" t="n">
        <v>66.97</v>
      </c>
      <c r="T311" t="n">
        <v>31519.54</v>
      </c>
      <c r="U311" t="n">
        <v>0.49</v>
      </c>
      <c r="V311" t="n">
        <v>0.8100000000000001</v>
      </c>
      <c r="W311" t="n">
        <v>5.41</v>
      </c>
      <c r="X311" t="n">
        <v>1.94</v>
      </c>
      <c r="Y311" t="n">
        <v>1</v>
      </c>
      <c r="Z311" t="n">
        <v>10</v>
      </c>
    </row>
    <row r="312">
      <c r="A312" t="n">
        <v>11</v>
      </c>
      <c r="B312" t="n">
        <v>90</v>
      </c>
      <c r="C312" t="inlineStr">
        <is>
          <t xml:space="preserve">CONCLUIDO	</t>
        </is>
      </c>
      <c r="D312" t="n">
        <v>3.2662</v>
      </c>
      <c r="E312" t="n">
        <v>30.62</v>
      </c>
      <c r="F312" t="n">
        <v>25.96</v>
      </c>
      <c r="G312" t="n">
        <v>24.72</v>
      </c>
      <c r="H312" t="n">
        <v>0.37</v>
      </c>
      <c r="I312" t="n">
        <v>63</v>
      </c>
      <c r="J312" t="n">
        <v>180.82</v>
      </c>
      <c r="K312" t="n">
        <v>52.44</v>
      </c>
      <c r="L312" t="n">
        <v>3.75</v>
      </c>
      <c r="M312" t="n">
        <v>61</v>
      </c>
      <c r="N312" t="n">
        <v>34.63</v>
      </c>
      <c r="O312" t="n">
        <v>22535.19</v>
      </c>
      <c r="P312" t="n">
        <v>323.46</v>
      </c>
      <c r="Q312" t="n">
        <v>1397.28</v>
      </c>
      <c r="R312" t="n">
        <v>130.7</v>
      </c>
      <c r="S312" t="n">
        <v>66.97</v>
      </c>
      <c r="T312" t="n">
        <v>29038.41</v>
      </c>
      <c r="U312" t="n">
        <v>0.51</v>
      </c>
      <c r="V312" t="n">
        <v>0.8100000000000001</v>
      </c>
      <c r="W312" t="n">
        <v>5.4</v>
      </c>
      <c r="X312" t="n">
        <v>1.79</v>
      </c>
      <c r="Y312" t="n">
        <v>1</v>
      </c>
      <c r="Z312" t="n">
        <v>10</v>
      </c>
    </row>
    <row r="313">
      <c r="A313" t="n">
        <v>12</v>
      </c>
      <c r="B313" t="n">
        <v>90</v>
      </c>
      <c r="C313" t="inlineStr">
        <is>
          <t xml:space="preserve">CONCLUIDO	</t>
        </is>
      </c>
      <c r="D313" t="n">
        <v>3.2935</v>
      </c>
      <c r="E313" t="n">
        <v>30.36</v>
      </c>
      <c r="F313" t="n">
        <v>25.84</v>
      </c>
      <c r="G313" t="n">
        <v>26.28</v>
      </c>
      <c r="H313" t="n">
        <v>0.39</v>
      </c>
      <c r="I313" t="n">
        <v>59</v>
      </c>
      <c r="J313" t="n">
        <v>181.19</v>
      </c>
      <c r="K313" t="n">
        <v>52.44</v>
      </c>
      <c r="L313" t="n">
        <v>4</v>
      </c>
      <c r="M313" t="n">
        <v>57</v>
      </c>
      <c r="N313" t="n">
        <v>34.75</v>
      </c>
      <c r="O313" t="n">
        <v>22581.25</v>
      </c>
      <c r="P313" t="n">
        <v>320.48</v>
      </c>
      <c r="Q313" t="n">
        <v>1397.32</v>
      </c>
      <c r="R313" t="n">
        <v>127.21</v>
      </c>
      <c r="S313" t="n">
        <v>66.97</v>
      </c>
      <c r="T313" t="n">
        <v>27310.81</v>
      </c>
      <c r="U313" t="n">
        <v>0.53</v>
      </c>
      <c r="V313" t="n">
        <v>0.8100000000000001</v>
      </c>
      <c r="W313" t="n">
        <v>5.39</v>
      </c>
      <c r="X313" t="n">
        <v>1.68</v>
      </c>
      <c r="Y313" t="n">
        <v>1</v>
      </c>
      <c r="Z313" t="n">
        <v>10</v>
      </c>
    </row>
    <row r="314">
      <c r="A314" t="n">
        <v>13</v>
      </c>
      <c r="B314" t="n">
        <v>90</v>
      </c>
      <c r="C314" t="inlineStr">
        <is>
          <t xml:space="preserve">CONCLUIDO	</t>
        </is>
      </c>
      <c r="D314" t="n">
        <v>3.3231</v>
      </c>
      <c r="E314" t="n">
        <v>30.09</v>
      </c>
      <c r="F314" t="n">
        <v>25.72</v>
      </c>
      <c r="G314" t="n">
        <v>28.05</v>
      </c>
      <c r="H314" t="n">
        <v>0.42</v>
      </c>
      <c r="I314" t="n">
        <v>55</v>
      </c>
      <c r="J314" t="n">
        <v>181.57</v>
      </c>
      <c r="K314" t="n">
        <v>52.44</v>
      </c>
      <c r="L314" t="n">
        <v>4.25</v>
      </c>
      <c r="M314" t="n">
        <v>53</v>
      </c>
      <c r="N314" t="n">
        <v>34.88</v>
      </c>
      <c r="O314" t="n">
        <v>22627.36</v>
      </c>
      <c r="P314" t="n">
        <v>317.68</v>
      </c>
      <c r="Q314" t="n">
        <v>1397.33</v>
      </c>
      <c r="R314" t="n">
        <v>122.85</v>
      </c>
      <c r="S314" t="n">
        <v>66.97</v>
      </c>
      <c r="T314" t="n">
        <v>25153.55</v>
      </c>
      <c r="U314" t="n">
        <v>0.55</v>
      </c>
      <c r="V314" t="n">
        <v>0.82</v>
      </c>
      <c r="W314" t="n">
        <v>5.39</v>
      </c>
      <c r="X314" t="n">
        <v>1.55</v>
      </c>
      <c r="Y314" t="n">
        <v>1</v>
      </c>
      <c r="Z314" t="n">
        <v>10</v>
      </c>
    </row>
    <row r="315">
      <c r="A315" t="n">
        <v>14</v>
      </c>
      <c r="B315" t="n">
        <v>90</v>
      </c>
      <c r="C315" t="inlineStr">
        <is>
          <t xml:space="preserve">CONCLUIDO	</t>
        </is>
      </c>
      <c r="D315" t="n">
        <v>3.343</v>
      </c>
      <c r="E315" t="n">
        <v>29.91</v>
      </c>
      <c r="F315" t="n">
        <v>25.64</v>
      </c>
      <c r="G315" t="n">
        <v>29.59</v>
      </c>
      <c r="H315" t="n">
        <v>0.44</v>
      </c>
      <c r="I315" t="n">
        <v>52</v>
      </c>
      <c r="J315" t="n">
        <v>181.94</v>
      </c>
      <c r="K315" t="n">
        <v>52.44</v>
      </c>
      <c r="L315" t="n">
        <v>4.5</v>
      </c>
      <c r="M315" t="n">
        <v>50</v>
      </c>
      <c r="N315" t="n">
        <v>35</v>
      </c>
      <c r="O315" t="n">
        <v>22673.63</v>
      </c>
      <c r="P315" t="n">
        <v>315.01</v>
      </c>
      <c r="Q315" t="n">
        <v>1397.29</v>
      </c>
      <c r="R315" t="n">
        <v>120.76</v>
      </c>
      <c r="S315" t="n">
        <v>66.97</v>
      </c>
      <c r="T315" t="n">
        <v>24119.62</v>
      </c>
      <c r="U315" t="n">
        <v>0.55</v>
      </c>
      <c r="V315" t="n">
        <v>0.82</v>
      </c>
      <c r="W315" t="n">
        <v>5.38</v>
      </c>
      <c r="X315" t="n">
        <v>1.48</v>
      </c>
      <c r="Y315" t="n">
        <v>1</v>
      </c>
      <c r="Z315" t="n">
        <v>10</v>
      </c>
    </row>
    <row r="316">
      <c r="A316" t="n">
        <v>15</v>
      </c>
      <c r="B316" t="n">
        <v>90</v>
      </c>
      <c r="C316" t="inlineStr">
        <is>
          <t xml:space="preserve">CONCLUIDO	</t>
        </is>
      </c>
      <c r="D316" t="n">
        <v>3.3752</v>
      </c>
      <c r="E316" t="n">
        <v>29.63</v>
      </c>
      <c r="F316" t="n">
        <v>25.5</v>
      </c>
      <c r="G316" t="n">
        <v>31.88</v>
      </c>
      <c r="H316" t="n">
        <v>0.46</v>
      </c>
      <c r="I316" t="n">
        <v>48</v>
      </c>
      <c r="J316" t="n">
        <v>182.32</v>
      </c>
      <c r="K316" t="n">
        <v>52.44</v>
      </c>
      <c r="L316" t="n">
        <v>4.75</v>
      </c>
      <c r="M316" t="n">
        <v>46</v>
      </c>
      <c r="N316" t="n">
        <v>35.12</v>
      </c>
      <c r="O316" t="n">
        <v>22719.83</v>
      </c>
      <c r="P316" t="n">
        <v>311.64</v>
      </c>
      <c r="Q316" t="n">
        <v>1397.32</v>
      </c>
      <c r="R316" t="n">
        <v>115.84</v>
      </c>
      <c r="S316" t="n">
        <v>66.97</v>
      </c>
      <c r="T316" t="n">
        <v>21682.85</v>
      </c>
      <c r="U316" t="n">
        <v>0.58</v>
      </c>
      <c r="V316" t="n">
        <v>0.83</v>
      </c>
      <c r="W316" t="n">
        <v>5.38</v>
      </c>
      <c r="X316" t="n">
        <v>1.33</v>
      </c>
      <c r="Y316" t="n">
        <v>1</v>
      </c>
      <c r="Z316" t="n">
        <v>10</v>
      </c>
    </row>
    <row r="317">
      <c r="A317" t="n">
        <v>16</v>
      </c>
      <c r="B317" t="n">
        <v>90</v>
      </c>
      <c r="C317" t="inlineStr">
        <is>
          <t xml:space="preserve">CONCLUIDO	</t>
        </is>
      </c>
      <c r="D317" t="n">
        <v>3.3884</v>
      </c>
      <c r="E317" t="n">
        <v>29.51</v>
      </c>
      <c r="F317" t="n">
        <v>25.46</v>
      </c>
      <c r="G317" t="n">
        <v>33.2</v>
      </c>
      <c r="H317" t="n">
        <v>0.49</v>
      </c>
      <c r="I317" t="n">
        <v>46</v>
      </c>
      <c r="J317" t="n">
        <v>182.69</v>
      </c>
      <c r="K317" t="n">
        <v>52.44</v>
      </c>
      <c r="L317" t="n">
        <v>5</v>
      </c>
      <c r="M317" t="n">
        <v>44</v>
      </c>
      <c r="N317" t="n">
        <v>35.25</v>
      </c>
      <c r="O317" t="n">
        <v>22766.06</v>
      </c>
      <c r="P317" t="n">
        <v>310.03</v>
      </c>
      <c r="Q317" t="n">
        <v>1397.22</v>
      </c>
      <c r="R317" t="n">
        <v>114.5</v>
      </c>
      <c r="S317" t="n">
        <v>66.97</v>
      </c>
      <c r="T317" t="n">
        <v>21021.44</v>
      </c>
      <c r="U317" t="n">
        <v>0.58</v>
      </c>
      <c r="V317" t="n">
        <v>0.83</v>
      </c>
      <c r="W317" t="n">
        <v>5.37</v>
      </c>
      <c r="X317" t="n">
        <v>1.29</v>
      </c>
      <c r="Y317" t="n">
        <v>1</v>
      </c>
      <c r="Z317" t="n">
        <v>10</v>
      </c>
    </row>
    <row r="318">
      <c r="A318" t="n">
        <v>17</v>
      </c>
      <c r="B318" t="n">
        <v>90</v>
      </c>
      <c r="C318" t="inlineStr">
        <is>
          <t xml:space="preserve">CONCLUIDO	</t>
        </is>
      </c>
      <c r="D318" t="n">
        <v>3.4105</v>
      </c>
      <c r="E318" t="n">
        <v>29.32</v>
      </c>
      <c r="F318" t="n">
        <v>25.37</v>
      </c>
      <c r="G318" t="n">
        <v>35.4</v>
      </c>
      <c r="H318" t="n">
        <v>0.51</v>
      </c>
      <c r="I318" t="n">
        <v>43</v>
      </c>
      <c r="J318" t="n">
        <v>183.07</v>
      </c>
      <c r="K318" t="n">
        <v>52.44</v>
      </c>
      <c r="L318" t="n">
        <v>5.25</v>
      </c>
      <c r="M318" t="n">
        <v>41</v>
      </c>
      <c r="N318" t="n">
        <v>35.37</v>
      </c>
      <c r="O318" t="n">
        <v>22812.34</v>
      </c>
      <c r="P318" t="n">
        <v>307.06</v>
      </c>
      <c r="Q318" t="n">
        <v>1397.31</v>
      </c>
      <c r="R318" t="n">
        <v>111.95</v>
      </c>
      <c r="S318" t="n">
        <v>66.97</v>
      </c>
      <c r="T318" t="n">
        <v>19763.81</v>
      </c>
      <c r="U318" t="n">
        <v>0.6</v>
      </c>
      <c r="V318" t="n">
        <v>0.83</v>
      </c>
      <c r="W318" t="n">
        <v>5.36</v>
      </c>
      <c r="X318" t="n">
        <v>1.2</v>
      </c>
      <c r="Y318" t="n">
        <v>1</v>
      </c>
      <c r="Z318" t="n">
        <v>10</v>
      </c>
    </row>
    <row r="319">
      <c r="A319" t="n">
        <v>18</v>
      </c>
      <c r="B319" t="n">
        <v>90</v>
      </c>
      <c r="C319" t="inlineStr">
        <is>
          <t xml:space="preserve">CONCLUIDO	</t>
        </is>
      </c>
      <c r="D319" t="n">
        <v>3.4277</v>
      </c>
      <c r="E319" t="n">
        <v>29.17</v>
      </c>
      <c r="F319" t="n">
        <v>25.3</v>
      </c>
      <c r="G319" t="n">
        <v>37.02</v>
      </c>
      <c r="H319" t="n">
        <v>0.53</v>
      </c>
      <c r="I319" t="n">
        <v>41</v>
      </c>
      <c r="J319" t="n">
        <v>183.44</v>
      </c>
      <c r="K319" t="n">
        <v>52.44</v>
      </c>
      <c r="L319" t="n">
        <v>5.5</v>
      </c>
      <c r="M319" t="n">
        <v>39</v>
      </c>
      <c r="N319" t="n">
        <v>35.5</v>
      </c>
      <c r="O319" t="n">
        <v>22858.66</v>
      </c>
      <c r="P319" t="n">
        <v>304.38</v>
      </c>
      <c r="Q319" t="n">
        <v>1397.29</v>
      </c>
      <c r="R319" t="n">
        <v>109.12</v>
      </c>
      <c r="S319" t="n">
        <v>66.97</v>
      </c>
      <c r="T319" t="n">
        <v>18355.73</v>
      </c>
      <c r="U319" t="n">
        <v>0.61</v>
      </c>
      <c r="V319" t="n">
        <v>0.83</v>
      </c>
      <c r="W319" t="n">
        <v>5.36</v>
      </c>
      <c r="X319" t="n">
        <v>1.13</v>
      </c>
      <c r="Y319" t="n">
        <v>1</v>
      </c>
      <c r="Z319" t="n">
        <v>10</v>
      </c>
    </row>
    <row r="320">
      <c r="A320" t="n">
        <v>19</v>
      </c>
      <c r="B320" t="n">
        <v>90</v>
      </c>
      <c r="C320" t="inlineStr">
        <is>
          <t xml:space="preserve">CONCLUIDO	</t>
        </is>
      </c>
      <c r="D320" t="n">
        <v>3.4391</v>
      </c>
      <c r="E320" t="n">
        <v>29.08</v>
      </c>
      <c r="F320" t="n">
        <v>25.27</v>
      </c>
      <c r="G320" t="n">
        <v>38.88</v>
      </c>
      <c r="H320" t="n">
        <v>0.55</v>
      </c>
      <c r="I320" t="n">
        <v>39</v>
      </c>
      <c r="J320" t="n">
        <v>183.82</v>
      </c>
      <c r="K320" t="n">
        <v>52.44</v>
      </c>
      <c r="L320" t="n">
        <v>5.75</v>
      </c>
      <c r="M320" t="n">
        <v>37</v>
      </c>
      <c r="N320" t="n">
        <v>35.63</v>
      </c>
      <c r="O320" t="n">
        <v>22905.03</v>
      </c>
      <c r="P320" t="n">
        <v>302.2</v>
      </c>
      <c r="Q320" t="n">
        <v>1397.28</v>
      </c>
      <c r="R320" t="n">
        <v>108.55</v>
      </c>
      <c r="S320" t="n">
        <v>66.97</v>
      </c>
      <c r="T320" t="n">
        <v>18082.76</v>
      </c>
      <c r="U320" t="n">
        <v>0.62</v>
      </c>
      <c r="V320" t="n">
        <v>0.83</v>
      </c>
      <c r="W320" t="n">
        <v>5.36</v>
      </c>
      <c r="X320" t="n">
        <v>1.1</v>
      </c>
      <c r="Y320" t="n">
        <v>1</v>
      </c>
      <c r="Z320" t="n">
        <v>10</v>
      </c>
    </row>
    <row r="321">
      <c r="A321" t="n">
        <v>20</v>
      </c>
      <c r="B321" t="n">
        <v>90</v>
      </c>
      <c r="C321" t="inlineStr">
        <is>
          <t xml:space="preserve">CONCLUIDO	</t>
        </is>
      </c>
      <c r="D321" t="n">
        <v>3.454</v>
      </c>
      <c r="E321" t="n">
        <v>28.95</v>
      </c>
      <c r="F321" t="n">
        <v>25.22</v>
      </c>
      <c r="G321" t="n">
        <v>40.89</v>
      </c>
      <c r="H321" t="n">
        <v>0.58</v>
      </c>
      <c r="I321" t="n">
        <v>37</v>
      </c>
      <c r="J321" t="n">
        <v>184.19</v>
      </c>
      <c r="K321" t="n">
        <v>52.44</v>
      </c>
      <c r="L321" t="n">
        <v>6</v>
      </c>
      <c r="M321" t="n">
        <v>35</v>
      </c>
      <c r="N321" t="n">
        <v>35.75</v>
      </c>
      <c r="O321" t="n">
        <v>22951.43</v>
      </c>
      <c r="P321" t="n">
        <v>300.57</v>
      </c>
      <c r="Q321" t="n">
        <v>1397.27</v>
      </c>
      <c r="R321" t="n">
        <v>106.56</v>
      </c>
      <c r="S321" t="n">
        <v>66.97</v>
      </c>
      <c r="T321" t="n">
        <v>17096.29</v>
      </c>
      <c r="U321" t="n">
        <v>0.63</v>
      </c>
      <c r="V321" t="n">
        <v>0.83</v>
      </c>
      <c r="W321" t="n">
        <v>5.36</v>
      </c>
      <c r="X321" t="n">
        <v>1.05</v>
      </c>
      <c r="Y321" t="n">
        <v>1</v>
      </c>
      <c r="Z321" t="n">
        <v>10</v>
      </c>
    </row>
    <row r="322">
      <c r="A322" t="n">
        <v>21</v>
      </c>
      <c r="B322" t="n">
        <v>90</v>
      </c>
      <c r="C322" t="inlineStr">
        <is>
          <t xml:space="preserve">CONCLUIDO	</t>
        </is>
      </c>
      <c r="D322" t="n">
        <v>3.4614</v>
      </c>
      <c r="E322" t="n">
        <v>28.89</v>
      </c>
      <c r="F322" t="n">
        <v>25.19</v>
      </c>
      <c r="G322" t="n">
        <v>41.98</v>
      </c>
      <c r="H322" t="n">
        <v>0.6</v>
      </c>
      <c r="I322" t="n">
        <v>36</v>
      </c>
      <c r="J322" t="n">
        <v>184.57</v>
      </c>
      <c r="K322" t="n">
        <v>52.44</v>
      </c>
      <c r="L322" t="n">
        <v>6.25</v>
      </c>
      <c r="M322" t="n">
        <v>34</v>
      </c>
      <c r="N322" t="n">
        <v>35.88</v>
      </c>
      <c r="O322" t="n">
        <v>22997.88</v>
      </c>
      <c r="P322" t="n">
        <v>298.45</v>
      </c>
      <c r="Q322" t="n">
        <v>1397.28</v>
      </c>
      <c r="R322" t="n">
        <v>106</v>
      </c>
      <c r="S322" t="n">
        <v>66.97</v>
      </c>
      <c r="T322" t="n">
        <v>16820.14</v>
      </c>
      <c r="U322" t="n">
        <v>0.63</v>
      </c>
      <c r="V322" t="n">
        <v>0.84</v>
      </c>
      <c r="W322" t="n">
        <v>5.35</v>
      </c>
      <c r="X322" t="n">
        <v>1.02</v>
      </c>
      <c r="Y322" t="n">
        <v>1</v>
      </c>
      <c r="Z322" t="n">
        <v>10</v>
      </c>
    </row>
    <row r="323">
      <c r="A323" t="n">
        <v>22</v>
      </c>
      <c r="B323" t="n">
        <v>90</v>
      </c>
      <c r="C323" t="inlineStr">
        <is>
          <t xml:space="preserve">CONCLUIDO	</t>
        </is>
      </c>
      <c r="D323" t="n">
        <v>3.4802</v>
      </c>
      <c r="E323" t="n">
        <v>28.73</v>
      </c>
      <c r="F323" t="n">
        <v>25.1</v>
      </c>
      <c r="G323" t="n">
        <v>44.3</v>
      </c>
      <c r="H323" t="n">
        <v>0.62</v>
      </c>
      <c r="I323" t="n">
        <v>34</v>
      </c>
      <c r="J323" t="n">
        <v>184.95</v>
      </c>
      <c r="K323" t="n">
        <v>52.44</v>
      </c>
      <c r="L323" t="n">
        <v>6.5</v>
      </c>
      <c r="M323" t="n">
        <v>32</v>
      </c>
      <c r="N323" t="n">
        <v>36.01</v>
      </c>
      <c r="O323" t="n">
        <v>23044.38</v>
      </c>
      <c r="P323" t="n">
        <v>295.51</v>
      </c>
      <c r="Q323" t="n">
        <v>1397.27</v>
      </c>
      <c r="R323" t="n">
        <v>102.94</v>
      </c>
      <c r="S323" t="n">
        <v>66.97</v>
      </c>
      <c r="T323" t="n">
        <v>15303.71</v>
      </c>
      <c r="U323" t="n">
        <v>0.65</v>
      </c>
      <c r="V323" t="n">
        <v>0.84</v>
      </c>
      <c r="W323" t="n">
        <v>5.35</v>
      </c>
      <c r="X323" t="n">
        <v>0.9399999999999999</v>
      </c>
      <c r="Y323" t="n">
        <v>1</v>
      </c>
      <c r="Z323" t="n">
        <v>10</v>
      </c>
    </row>
    <row r="324">
      <c r="A324" t="n">
        <v>23</v>
      </c>
      <c r="B324" t="n">
        <v>90</v>
      </c>
      <c r="C324" t="inlineStr">
        <is>
          <t xml:space="preserve">CONCLUIDO	</t>
        </is>
      </c>
      <c r="D324" t="n">
        <v>3.4865</v>
      </c>
      <c r="E324" t="n">
        <v>28.68</v>
      </c>
      <c r="F324" t="n">
        <v>25.09</v>
      </c>
      <c r="G324" t="n">
        <v>45.61</v>
      </c>
      <c r="H324" t="n">
        <v>0.65</v>
      </c>
      <c r="I324" t="n">
        <v>33</v>
      </c>
      <c r="J324" t="n">
        <v>185.33</v>
      </c>
      <c r="K324" t="n">
        <v>52.44</v>
      </c>
      <c r="L324" t="n">
        <v>6.75</v>
      </c>
      <c r="M324" t="n">
        <v>31</v>
      </c>
      <c r="N324" t="n">
        <v>36.13</v>
      </c>
      <c r="O324" t="n">
        <v>23090.91</v>
      </c>
      <c r="P324" t="n">
        <v>294.43</v>
      </c>
      <c r="Q324" t="n">
        <v>1397.22</v>
      </c>
      <c r="R324" t="n">
        <v>102.48</v>
      </c>
      <c r="S324" t="n">
        <v>66.97</v>
      </c>
      <c r="T324" t="n">
        <v>15075.03</v>
      </c>
      <c r="U324" t="n">
        <v>0.65</v>
      </c>
      <c r="V324" t="n">
        <v>0.84</v>
      </c>
      <c r="W324" t="n">
        <v>5.35</v>
      </c>
      <c r="X324" t="n">
        <v>0.92</v>
      </c>
      <c r="Y324" t="n">
        <v>1</v>
      </c>
      <c r="Z324" t="n">
        <v>10</v>
      </c>
    </row>
    <row r="325">
      <c r="A325" t="n">
        <v>24</v>
      </c>
      <c r="B325" t="n">
        <v>90</v>
      </c>
      <c r="C325" t="inlineStr">
        <is>
          <t xml:space="preserve">CONCLUIDO	</t>
        </is>
      </c>
      <c r="D325" t="n">
        <v>3.5007</v>
      </c>
      <c r="E325" t="n">
        <v>28.57</v>
      </c>
      <c r="F325" t="n">
        <v>25.04</v>
      </c>
      <c r="G325" t="n">
        <v>48.47</v>
      </c>
      <c r="H325" t="n">
        <v>0.67</v>
      </c>
      <c r="I325" t="n">
        <v>31</v>
      </c>
      <c r="J325" t="n">
        <v>185.7</v>
      </c>
      <c r="K325" t="n">
        <v>52.44</v>
      </c>
      <c r="L325" t="n">
        <v>7</v>
      </c>
      <c r="M325" t="n">
        <v>29</v>
      </c>
      <c r="N325" t="n">
        <v>36.26</v>
      </c>
      <c r="O325" t="n">
        <v>23137.49</v>
      </c>
      <c r="P325" t="n">
        <v>291.92</v>
      </c>
      <c r="Q325" t="n">
        <v>1397.21</v>
      </c>
      <c r="R325" t="n">
        <v>101</v>
      </c>
      <c r="S325" t="n">
        <v>66.97</v>
      </c>
      <c r="T325" t="n">
        <v>14347.47</v>
      </c>
      <c r="U325" t="n">
        <v>0.66</v>
      </c>
      <c r="V325" t="n">
        <v>0.84</v>
      </c>
      <c r="W325" t="n">
        <v>5.35</v>
      </c>
      <c r="X325" t="n">
        <v>0.88</v>
      </c>
      <c r="Y325" t="n">
        <v>1</v>
      </c>
      <c r="Z325" t="n">
        <v>10</v>
      </c>
    </row>
    <row r="326">
      <c r="A326" t="n">
        <v>25</v>
      </c>
      <c r="B326" t="n">
        <v>90</v>
      </c>
      <c r="C326" t="inlineStr">
        <is>
          <t xml:space="preserve">CONCLUIDO	</t>
        </is>
      </c>
      <c r="D326" t="n">
        <v>3.5106</v>
      </c>
      <c r="E326" t="n">
        <v>28.49</v>
      </c>
      <c r="F326" t="n">
        <v>25</v>
      </c>
      <c r="G326" t="n">
        <v>50</v>
      </c>
      <c r="H326" t="n">
        <v>0.6899999999999999</v>
      </c>
      <c r="I326" t="n">
        <v>30</v>
      </c>
      <c r="J326" t="n">
        <v>186.08</v>
      </c>
      <c r="K326" t="n">
        <v>52.44</v>
      </c>
      <c r="L326" t="n">
        <v>7.25</v>
      </c>
      <c r="M326" t="n">
        <v>28</v>
      </c>
      <c r="N326" t="n">
        <v>36.39</v>
      </c>
      <c r="O326" t="n">
        <v>23184.11</v>
      </c>
      <c r="P326" t="n">
        <v>289.3</v>
      </c>
      <c r="Q326" t="n">
        <v>1397.2</v>
      </c>
      <c r="R326" t="n">
        <v>99.87</v>
      </c>
      <c r="S326" t="n">
        <v>66.97</v>
      </c>
      <c r="T326" t="n">
        <v>13785.28</v>
      </c>
      <c r="U326" t="n">
        <v>0.67</v>
      </c>
      <c r="V326" t="n">
        <v>0.84</v>
      </c>
      <c r="W326" t="n">
        <v>5.34</v>
      </c>
      <c r="X326" t="n">
        <v>0.83</v>
      </c>
      <c r="Y326" t="n">
        <v>1</v>
      </c>
      <c r="Z326" t="n">
        <v>10</v>
      </c>
    </row>
    <row r="327">
      <c r="A327" t="n">
        <v>26</v>
      </c>
      <c r="B327" t="n">
        <v>90</v>
      </c>
      <c r="C327" t="inlineStr">
        <is>
          <t xml:space="preserve">CONCLUIDO	</t>
        </is>
      </c>
      <c r="D327" t="n">
        <v>3.5192</v>
      </c>
      <c r="E327" t="n">
        <v>28.42</v>
      </c>
      <c r="F327" t="n">
        <v>24.96</v>
      </c>
      <c r="G327" t="n">
        <v>51.65</v>
      </c>
      <c r="H327" t="n">
        <v>0.71</v>
      </c>
      <c r="I327" t="n">
        <v>29</v>
      </c>
      <c r="J327" t="n">
        <v>186.46</v>
      </c>
      <c r="K327" t="n">
        <v>52.44</v>
      </c>
      <c r="L327" t="n">
        <v>7.5</v>
      </c>
      <c r="M327" t="n">
        <v>27</v>
      </c>
      <c r="N327" t="n">
        <v>36.52</v>
      </c>
      <c r="O327" t="n">
        <v>23230.78</v>
      </c>
      <c r="P327" t="n">
        <v>287.09</v>
      </c>
      <c r="Q327" t="n">
        <v>1397.21</v>
      </c>
      <c r="R327" t="n">
        <v>98.69</v>
      </c>
      <c r="S327" t="n">
        <v>66.97</v>
      </c>
      <c r="T327" t="n">
        <v>13200.55</v>
      </c>
      <c r="U327" t="n">
        <v>0.68</v>
      </c>
      <c r="V327" t="n">
        <v>0.84</v>
      </c>
      <c r="W327" t="n">
        <v>5.34</v>
      </c>
      <c r="X327" t="n">
        <v>0.8</v>
      </c>
      <c r="Y327" t="n">
        <v>1</v>
      </c>
      <c r="Z327" t="n">
        <v>10</v>
      </c>
    </row>
    <row r="328">
      <c r="A328" t="n">
        <v>27</v>
      </c>
      <c r="B328" t="n">
        <v>90</v>
      </c>
      <c r="C328" t="inlineStr">
        <is>
          <t xml:space="preserve">CONCLUIDO	</t>
        </is>
      </c>
      <c r="D328" t="n">
        <v>3.5273</v>
      </c>
      <c r="E328" t="n">
        <v>28.35</v>
      </c>
      <c r="F328" t="n">
        <v>24.93</v>
      </c>
      <c r="G328" t="n">
        <v>53.43</v>
      </c>
      <c r="H328" t="n">
        <v>0.74</v>
      </c>
      <c r="I328" t="n">
        <v>28</v>
      </c>
      <c r="J328" t="n">
        <v>186.84</v>
      </c>
      <c r="K328" t="n">
        <v>52.44</v>
      </c>
      <c r="L328" t="n">
        <v>7.75</v>
      </c>
      <c r="M328" t="n">
        <v>26</v>
      </c>
      <c r="N328" t="n">
        <v>36.65</v>
      </c>
      <c r="O328" t="n">
        <v>23277.49</v>
      </c>
      <c r="P328" t="n">
        <v>285.92</v>
      </c>
      <c r="Q328" t="n">
        <v>1397.22</v>
      </c>
      <c r="R328" t="n">
        <v>97.62</v>
      </c>
      <c r="S328" t="n">
        <v>66.97</v>
      </c>
      <c r="T328" t="n">
        <v>12669.62</v>
      </c>
      <c r="U328" t="n">
        <v>0.6899999999999999</v>
      </c>
      <c r="V328" t="n">
        <v>0.84</v>
      </c>
      <c r="W328" t="n">
        <v>5.34</v>
      </c>
      <c r="X328" t="n">
        <v>0.77</v>
      </c>
      <c r="Y328" t="n">
        <v>1</v>
      </c>
      <c r="Z328" t="n">
        <v>10</v>
      </c>
    </row>
    <row r="329">
      <c r="A329" t="n">
        <v>28</v>
      </c>
      <c r="B329" t="n">
        <v>90</v>
      </c>
      <c r="C329" t="inlineStr">
        <is>
          <t xml:space="preserve">CONCLUIDO	</t>
        </is>
      </c>
      <c r="D329" t="n">
        <v>3.533</v>
      </c>
      <c r="E329" t="n">
        <v>28.3</v>
      </c>
      <c r="F329" t="n">
        <v>24.92</v>
      </c>
      <c r="G329" t="n">
        <v>55.39</v>
      </c>
      <c r="H329" t="n">
        <v>0.76</v>
      </c>
      <c r="I329" t="n">
        <v>27</v>
      </c>
      <c r="J329" t="n">
        <v>187.22</v>
      </c>
      <c r="K329" t="n">
        <v>52.44</v>
      </c>
      <c r="L329" t="n">
        <v>8</v>
      </c>
      <c r="M329" t="n">
        <v>25</v>
      </c>
      <c r="N329" t="n">
        <v>36.78</v>
      </c>
      <c r="O329" t="n">
        <v>23324.24</v>
      </c>
      <c r="P329" t="n">
        <v>283.39</v>
      </c>
      <c r="Q329" t="n">
        <v>1397.26</v>
      </c>
      <c r="R329" t="n">
        <v>97.05</v>
      </c>
      <c r="S329" t="n">
        <v>66.97</v>
      </c>
      <c r="T329" t="n">
        <v>12393.75</v>
      </c>
      <c r="U329" t="n">
        <v>0.6899999999999999</v>
      </c>
      <c r="V329" t="n">
        <v>0.84</v>
      </c>
      <c r="W329" t="n">
        <v>5.34</v>
      </c>
      <c r="X329" t="n">
        <v>0.76</v>
      </c>
      <c r="Y329" t="n">
        <v>1</v>
      </c>
      <c r="Z329" t="n">
        <v>10</v>
      </c>
    </row>
    <row r="330">
      <c r="A330" t="n">
        <v>29</v>
      </c>
      <c r="B330" t="n">
        <v>90</v>
      </c>
      <c r="C330" t="inlineStr">
        <is>
          <t xml:space="preserve">CONCLUIDO	</t>
        </is>
      </c>
      <c r="D330" t="n">
        <v>3.5441</v>
      </c>
      <c r="E330" t="n">
        <v>28.22</v>
      </c>
      <c r="F330" t="n">
        <v>24.87</v>
      </c>
      <c r="G330" t="n">
        <v>57.39</v>
      </c>
      <c r="H330" t="n">
        <v>0.78</v>
      </c>
      <c r="I330" t="n">
        <v>26</v>
      </c>
      <c r="J330" t="n">
        <v>187.6</v>
      </c>
      <c r="K330" t="n">
        <v>52.44</v>
      </c>
      <c r="L330" t="n">
        <v>8.25</v>
      </c>
      <c r="M330" t="n">
        <v>24</v>
      </c>
      <c r="N330" t="n">
        <v>36.9</v>
      </c>
      <c r="O330" t="n">
        <v>23371.04</v>
      </c>
      <c r="P330" t="n">
        <v>280.79</v>
      </c>
      <c r="Q330" t="n">
        <v>1397.19</v>
      </c>
      <c r="R330" t="n">
        <v>95.53</v>
      </c>
      <c r="S330" t="n">
        <v>66.97</v>
      </c>
      <c r="T330" t="n">
        <v>11634.74</v>
      </c>
      <c r="U330" t="n">
        <v>0.7</v>
      </c>
      <c r="V330" t="n">
        <v>0.85</v>
      </c>
      <c r="W330" t="n">
        <v>5.34</v>
      </c>
      <c r="X330" t="n">
        <v>0.71</v>
      </c>
      <c r="Y330" t="n">
        <v>1</v>
      </c>
      <c r="Z330" t="n">
        <v>10</v>
      </c>
    </row>
    <row r="331">
      <c r="A331" t="n">
        <v>30</v>
      </c>
      <c r="B331" t="n">
        <v>90</v>
      </c>
      <c r="C331" t="inlineStr">
        <is>
          <t xml:space="preserve">CONCLUIDO	</t>
        </is>
      </c>
      <c r="D331" t="n">
        <v>3.5515</v>
      </c>
      <c r="E331" t="n">
        <v>28.16</v>
      </c>
      <c r="F331" t="n">
        <v>24.85</v>
      </c>
      <c r="G331" t="n">
        <v>59.63</v>
      </c>
      <c r="H331" t="n">
        <v>0.8</v>
      </c>
      <c r="I331" t="n">
        <v>25</v>
      </c>
      <c r="J331" t="n">
        <v>187.98</v>
      </c>
      <c r="K331" t="n">
        <v>52.44</v>
      </c>
      <c r="L331" t="n">
        <v>8.5</v>
      </c>
      <c r="M331" t="n">
        <v>23</v>
      </c>
      <c r="N331" t="n">
        <v>37.03</v>
      </c>
      <c r="O331" t="n">
        <v>23417.88</v>
      </c>
      <c r="P331" t="n">
        <v>279.06</v>
      </c>
      <c r="Q331" t="n">
        <v>1397.21</v>
      </c>
      <c r="R331" t="n">
        <v>94.65000000000001</v>
      </c>
      <c r="S331" t="n">
        <v>66.97</v>
      </c>
      <c r="T331" t="n">
        <v>11199.69</v>
      </c>
      <c r="U331" t="n">
        <v>0.71</v>
      </c>
      <c r="V331" t="n">
        <v>0.85</v>
      </c>
      <c r="W331" t="n">
        <v>5.34</v>
      </c>
      <c r="X331" t="n">
        <v>0.68</v>
      </c>
      <c r="Y331" t="n">
        <v>1</v>
      </c>
      <c r="Z331" t="n">
        <v>10</v>
      </c>
    </row>
    <row r="332">
      <c r="A332" t="n">
        <v>31</v>
      </c>
      <c r="B332" t="n">
        <v>90</v>
      </c>
      <c r="C332" t="inlineStr">
        <is>
          <t xml:space="preserve">CONCLUIDO	</t>
        </is>
      </c>
      <c r="D332" t="n">
        <v>3.5602</v>
      </c>
      <c r="E332" t="n">
        <v>28.09</v>
      </c>
      <c r="F332" t="n">
        <v>24.81</v>
      </c>
      <c r="G332" t="n">
        <v>62.04</v>
      </c>
      <c r="H332" t="n">
        <v>0.82</v>
      </c>
      <c r="I332" t="n">
        <v>24</v>
      </c>
      <c r="J332" t="n">
        <v>188.36</v>
      </c>
      <c r="K332" t="n">
        <v>52.44</v>
      </c>
      <c r="L332" t="n">
        <v>8.75</v>
      </c>
      <c r="M332" t="n">
        <v>22</v>
      </c>
      <c r="N332" t="n">
        <v>37.16</v>
      </c>
      <c r="O332" t="n">
        <v>23464.76</v>
      </c>
      <c r="P332" t="n">
        <v>276.8</v>
      </c>
      <c r="Q332" t="n">
        <v>1397.25</v>
      </c>
      <c r="R332" t="n">
        <v>93.63</v>
      </c>
      <c r="S332" t="n">
        <v>66.97</v>
      </c>
      <c r="T332" t="n">
        <v>10695.39</v>
      </c>
      <c r="U332" t="n">
        <v>0.72</v>
      </c>
      <c r="V332" t="n">
        <v>0.85</v>
      </c>
      <c r="W332" t="n">
        <v>5.33</v>
      </c>
      <c r="X332" t="n">
        <v>0.65</v>
      </c>
      <c r="Y332" t="n">
        <v>1</v>
      </c>
      <c r="Z332" t="n">
        <v>10</v>
      </c>
    </row>
    <row r="333">
      <c r="A333" t="n">
        <v>32</v>
      </c>
      <c r="B333" t="n">
        <v>90</v>
      </c>
      <c r="C333" t="inlineStr">
        <is>
          <t xml:space="preserve">CONCLUIDO	</t>
        </is>
      </c>
      <c r="D333" t="n">
        <v>3.5678</v>
      </c>
      <c r="E333" t="n">
        <v>28.03</v>
      </c>
      <c r="F333" t="n">
        <v>24.79</v>
      </c>
      <c r="G333" t="n">
        <v>64.67</v>
      </c>
      <c r="H333" t="n">
        <v>0.85</v>
      </c>
      <c r="I333" t="n">
        <v>23</v>
      </c>
      <c r="J333" t="n">
        <v>188.74</v>
      </c>
      <c r="K333" t="n">
        <v>52.44</v>
      </c>
      <c r="L333" t="n">
        <v>9</v>
      </c>
      <c r="M333" t="n">
        <v>21</v>
      </c>
      <c r="N333" t="n">
        <v>37.3</v>
      </c>
      <c r="O333" t="n">
        <v>23511.69</v>
      </c>
      <c r="P333" t="n">
        <v>274.42</v>
      </c>
      <c r="Q333" t="n">
        <v>1397.22</v>
      </c>
      <c r="R333" t="n">
        <v>92.87</v>
      </c>
      <c r="S333" t="n">
        <v>66.97</v>
      </c>
      <c r="T333" t="n">
        <v>10322.29</v>
      </c>
      <c r="U333" t="n">
        <v>0.72</v>
      </c>
      <c r="V333" t="n">
        <v>0.85</v>
      </c>
      <c r="W333" t="n">
        <v>5.33</v>
      </c>
      <c r="X333" t="n">
        <v>0.62</v>
      </c>
      <c r="Y333" t="n">
        <v>1</v>
      </c>
      <c r="Z333" t="n">
        <v>10</v>
      </c>
    </row>
    <row r="334">
      <c r="A334" t="n">
        <v>33</v>
      </c>
      <c r="B334" t="n">
        <v>90</v>
      </c>
      <c r="C334" t="inlineStr">
        <is>
          <t xml:space="preserve">CONCLUIDO	</t>
        </is>
      </c>
      <c r="D334" t="n">
        <v>3.5688</v>
      </c>
      <c r="E334" t="n">
        <v>28.02</v>
      </c>
      <c r="F334" t="n">
        <v>24.78</v>
      </c>
      <c r="G334" t="n">
        <v>64.65000000000001</v>
      </c>
      <c r="H334" t="n">
        <v>0.87</v>
      </c>
      <c r="I334" t="n">
        <v>23</v>
      </c>
      <c r="J334" t="n">
        <v>189.12</v>
      </c>
      <c r="K334" t="n">
        <v>52.44</v>
      </c>
      <c r="L334" t="n">
        <v>9.25</v>
      </c>
      <c r="M334" t="n">
        <v>21</v>
      </c>
      <c r="N334" t="n">
        <v>37.43</v>
      </c>
      <c r="O334" t="n">
        <v>23558.67</v>
      </c>
      <c r="P334" t="n">
        <v>272.86</v>
      </c>
      <c r="Q334" t="n">
        <v>1397.24</v>
      </c>
      <c r="R334" t="n">
        <v>92.59</v>
      </c>
      <c r="S334" t="n">
        <v>66.97</v>
      </c>
      <c r="T334" t="n">
        <v>10183.53</v>
      </c>
      <c r="U334" t="n">
        <v>0.72</v>
      </c>
      <c r="V334" t="n">
        <v>0.85</v>
      </c>
      <c r="W334" t="n">
        <v>5.33</v>
      </c>
      <c r="X334" t="n">
        <v>0.62</v>
      </c>
      <c r="Y334" t="n">
        <v>1</v>
      </c>
      <c r="Z334" t="n">
        <v>10</v>
      </c>
    </row>
    <row r="335">
      <c r="A335" t="n">
        <v>34</v>
      </c>
      <c r="B335" t="n">
        <v>90</v>
      </c>
      <c r="C335" t="inlineStr">
        <is>
          <t xml:space="preserve">CONCLUIDO	</t>
        </is>
      </c>
      <c r="D335" t="n">
        <v>3.5748</v>
      </c>
      <c r="E335" t="n">
        <v>27.97</v>
      </c>
      <c r="F335" t="n">
        <v>24.77</v>
      </c>
      <c r="G335" t="n">
        <v>67.56</v>
      </c>
      <c r="H335" t="n">
        <v>0.89</v>
      </c>
      <c r="I335" t="n">
        <v>22</v>
      </c>
      <c r="J335" t="n">
        <v>189.5</v>
      </c>
      <c r="K335" t="n">
        <v>52.44</v>
      </c>
      <c r="L335" t="n">
        <v>9.5</v>
      </c>
      <c r="M335" t="n">
        <v>20</v>
      </c>
      <c r="N335" t="n">
        <v>37.56</v>
      </c>
      <c r="O335" t="n">
        <v>23605.68</v>
      </c>
      <c r="P335" t="n">
        <v>270.83</v>
      </c>
      <c r="Q335" t="n">
        <v>1397.19</v>
      </c>
      <c r="R335" t="n">
        <v>92.41</v>
      </c>
      <c r="S335" t="n">
        <v>66.97</v>
      </c>
      <c r="T335" t="n">
        <v>10097.92</v>
      </c>
      <c r="U335" t="n">
        <v>0.72</v>
      </c>
      <c r="V335" t="n">
        <v>0.85</v>
      </c>
      <c r="W335" t="n">
        <v>5.33</v>
      </c>
      <c r="X335" t="n">
        <v>0.61</v>
      </c>
      <c r="Y335" t="n">
        <v>1</v>
      </c>
      <c r="Z335" t="n">
        <v>10</v>
      </c>
    </row>
    <row r="336">
      <c r="A336" t="n">
        <v>35</v>
      </c>
      <c r="B336" t="n">
        <v>90</v>
      </c>
      <c r="C336" t="inlineStr">
        <is>
          <t xml:space="preserve">CONCLUIDO	</t>
        </is>
      </c>
      <c r="D336" t="n">
        <v>3.5842</v>
      </c>
      <c r="E336" t="n">
        <v>27.9</v>
      </c>
      <c r="F336" t="n">
        <v>24.73</v>
      </c>
      <c r="G336" t="n">
        <v>70.67</v>
      </c>
      <c r="H336" t="n">
        <v>0.91</v>
      </c>
      <c r="I336" t="n">
        <v>21</v>
      </c>
      <c r="J336" t="n">
        <v>189.88</v>
      </c>
      <c r="K336" t="n">
        <v>52.44</v>
      </c>
      <c r="L336" t="n">
        <v>9.75</v>
      </c>
      <c r="M336" t="n">
        <v>19</v>
      </c>
      <c r="N336" t="n">
        <v>37.69</v>
      </c>
      <c r="O336" t="n">
        <v>23652.75</v>
      </c>
      <c r="P336" t="n">
        <v>268.23</v>
      </c>
      <c r="Q336" t="n">
        <v>1397.26</v>
      </c>
      <c r="R336" t="n">
        <v>91.17</v>
      </c>
      <c r="S336" t="n">
        <v>66.97</v>
      </c>
      <c r="T336" t="n">
        <v>9482.700000000001</v>
      </c>
      <c r="U336" t="n">
        <v>0.73</v>
      </c>
      <c r="V336" t="n">
        <v>0.85</v>
      </c>
      <c r="W336" t="n">
        <v>5.32</v>
      </c>
      <c r="X336" t="n">
        <v>0.57</v>
      </c>
      <c r="Y336" t="n">
        <v>1</v>
      </c>
      <c r="Z336" t="n">
        <v>10</v>
      </c>
    </row>
    <row r="337">
      <c r="A337" t="n">
        <v>36</v>
      </c>
      <c r="B337" t="n">
        <v>90</v>
      </c>
      <c r="C337" t="inlineStr">
        <is>
          <t xml:space="preserve">CONCLUIDO	</t>
        </is>
      </c>
      <c r="D337" t="n">
        <v>3.5907</v>
      </c>
      <c r="E337" t="n">
        <v>27.85</v>
      </c>
      <c r="F337" t="n">
        <v>24.72</v>
      </c>
      <c r="G337" t="n">
        <v>74.16</v>
      </c>
      <c r="H337" t="n">
        <v>0.93</v>
      </c>
      <c r="I337" t="n">
        <v>20</v>
      </c>
      <c r="J337" t="n">
        <v>190.26</v>
      </c>
      <c r="K337" t="n">
        <v>52.44</v>
      </c>
      <c r="L337" t="n">
        <v>10</v>
      </c>
      <c r="M337" t="n">
        <v>18</v>
      </c>
      <c r="N337" t="n">
        <v>37.82</v>
      </c>
      <c r="O337" t="n">
        <v>23699.85</v>
      </c>
      <c r="P337" t="n">
        <v>265.4</v>
      </c>
      <c r="Q337" t="n">
        <v>1397.17</v>
      </c>
      <c r="R337" t="n">
        <v>90.31</v>
      </c>
      <c r="S337" t="n">
        <v>66.97</v>
      </c>
      <c r="T337" t="n">
        <v>9057.219999999999</v>
      </c>
      <c r="U337" t="n">
        <v>0.74</v>
      </c>
      <c r="V337" t="n">
        <v>0.85</v>
      </c>
      <c r="W337" t="n">
        <v>5.33</v>
      </c>
      <c r="X337" t="n">
        <v>0.55</v>
      </c>
      <c r="Y337" t="n">
        <v>1</v>
      </c>
      <c r="Z337" t="n">
        <v>10</v>
      </c>
    </row>
    <row r="338">
      <c r="A338" t="n">
        <v>37</v>
      </c>
      <c r="B338" t="n">
        <v>90</v>
      </c>
      <c r="C338" t="inlineStr">
        <is>
          <t xml:space="preserve">CONCLUIDO	</t>
        </is>
      </c>
      <c r="D338" t="n">
        <v>3.5932</v>
      </c>
      <c r="E338" t="n">
        <v>27.83</v>
      </c>
      <c r="F338" t="n">
        <v>24.7</v>
      </c>
      <c r="G338" t="n">
        <v>74.09999999999999</v>
      </c>
      <c r="H338" t="n">
        <v>0.95</v>
      </c>
      <c r="I338" t="n">
        <v>20</v>
      </c>
      <c r="J338" t="n">
        <v>190.65</v>
      </c>
      <c r="K338" t="n">
        <v>52.44</v>
      </c>
      <c r="L338" t="n">
        <v>10.25</v>
      </c>
      <c r="M338" t="n">
        <v>18</v>
      </c>
      <c r="N338" t="n">
        <v>37.95</v>
      </c>
      <c r="O338" t="n">
        <v>23747</v>
      </c>
      <c r="P338" t="n">
        <v>264.36</v>
      </c>
      <c r="Q338" t="n">
        <v>1397.2</v>
      </c>
      <c r="R338" t="n">
        <v>89.90000000000001</v>
      </c>
      <c r="S338" t="n">
        <v>66.97</v>
      </c>
      <c r="T338" t="n">
        <v>8853.219999999999</v>
      </c>
      <c r="U338" t="n">
        <v>0.74</v>
      </c>
      <c r="V338" t="n">
        <v>0.85</v>
      </c>
      <c r="W338" t="n">
        <v>5.33</v>
      </c>
      <c r="X338" t="n">
        <v>0.53</v>
      </c>
      <c r="Y338" t="n">
        <v>1</v>
      </c>
      <c r="Z338" t="n">
        <v>10</v>
      </c>
    </row>
    <row r="339">
      <c r="A339" t="n">
        <v>38</v>
      </c>
      <c r="B339" t="n">
        <v>90</v>
      </c>
      <c r="C339" t="inlineStr">
        <is>
          <t xml:space="preserve">CONCLUIDO	</t>
        </is>
      </c>
      <c r="D339" t="n">
        <v>3.5992</v>
      </c>
      <c r="E339" t="n">
        <v>27.78</v>
      </c>
      <c r="F339" t="n">
        <v>24.69</v>
      </c>
      <c r="G339" t="n">
        <v>77.95999999999999</v>
      </c>
      <c r="H339" t="n">
        <v>0.98</v>
      </c>
      <c r="I339" t="n">
        <v>19</v>
      </c>
      <c r="J339" t="n">
        <v>191.03</v>
      </c>
      <c r="K339" t="n">
        <v>52.44</v>
      </c>
      <c r="L339" t="n">
        <v>10.5</v>
      </c>
      <c r="M339" t="n">
        <v>17</v>
      </c>
      <c r="N339" t="n">
        <v>38.09</v>
      </c>
      <c r="O339" t="n">
        <v>23794.2</v>
      </c>
      <c r="P339" t="n">
        <v>261.94</v>
      </c>
      <c r="Q339" t="n">
        <v>1397.2</v>
      </c>
      <c r="R339" t="n">
        <v>89.53</v>
      </c>
      <c r="S339" t="n">
        <v>66.97</v>
      </c>
      <c r="T339" t="n">
        <v>8671.1</v>
      </c>
      <c r="U339" t="n">
        <v>0.75</v>
      </c>
      <c r="V339" t="n">
        <v>0.85</v>
      </c>
      <c r="W339" t="n">
        <v>5.33</v>
      </c>
      <c r="X339" t="n">
        <v>0.52</v>
      </c>
      <c r="Y339" t="n">
        <v>1</v>
      </c>
      <c r="Z339" t="n">
        <v>10</v>
      </c>
    </row>
    <row r="340">
      <c r="A340" t="n">
        <v>39</v>
      </c>
      <c r="B340" t="n">
        <v>90</v>
      </c>
      <c r="C340" t="inlineStr">
        <is>
          <t xml:space="preserve">CONCLUIDO	</t>
        </is>
      </c>
      <c r="D340" t="n">
        <v>3.5982</v>
      </c>
      <c r="E340" t="n">
        <v>27.79</v>
      </c>
      <c r="F340" t="n">
        <v>24.7</v>
      </c>
      <c r="G340" t="n">
        <v>77.98999999999999</v>
      </c>
      <c r="H340" t="n">
        <v>1</v>
      </c>
      <c r="I340" t="n">
        <v>19</v>
      </c>
      <c r="J340" t="n">
        <v>191.41</v>
      </c>
      <c r="K340" t="n">
        <v>52.44</v>
      </c>
      <c r="L340" t="n">
        <v>10.75</v>
      </c>
      <c r="M340" t="n">
        <v>15</v>
      </c>
      <c r="N340" t="n">
        <v>38.22</v>
      </c>
      <c r="O340" t="n">
        <v>23841.44</v>
      </c>
      <c r="P340" t="n">
        <v>260.25</v>
      </c>
      <c r="Q340" t="n">
        <v>1397.25</v>
      </c>
      <c r="R340" t="n">
        <v>89.62</v>
      </c>
      <c r="S340" t="n">
        <v>66.97</v>
      </c>
      <c r="T340" t="n">
        <v>8715.57</v>
      </c>
      <c r="U340" t="n">
        <v>0.75</v>
      </c>
      <c r="V340" t="n">
        <v>0.85</v>
      </c>
      <c r="W340" t="n">
        <v>5.33</v>
      </c>
      <c r="X340" t="n">
        <v>0.53</v>
      </c>
      <c r="Y340" t="n">
        <v>1</v>
      </c>
      <c r="Z340" t="n">
        <v>10</v>
      </c>
    </row>
    <row r="341">
      <c r="A341" t="n">
        <v>40</v>
      </c>
      <c r="B341" t="n">
        <v>90</v>
      </c>
      <c r="C341" t="inlineStr">
        <is>
          <t xml:space="preserve">CONCLUIDO	</t>
        </is>
      </c>
      <c r="D341" t="n">
        <v>3.6069</v>
      </c>
      <c r="E341" t="n">
        <v>27.72</v>
      </c>
      <c r="F341" t="n">
        <v>24.66</v>
      </c>
      <c r="G341" t="n">
        <v>82.20999999999999</v>
      </c>
      <c r="H341" t="n">
        <v>1.02</v>
      </c>
      <c r="I341" t="n">
        <v>18</v>
      </c>
      <c r="J341" t="n">
        <v>191.79</v>
      </c>
      <c r="K341" t="n">
        <v>52.44</v>
      </c>
      <c r="L341" t="n">
        <v>11</v>
      </c>
      <c r="M341" t="n">
        <v>13</v>
      </c>
      <c r="N341" t="n">
        <v>38.35</v>
      </c>
      <c r="O341" t="n">
        <v>23888.73</v>
      </c>
      <c r="P341" t="n">
        <v>257.83</v>
      </c>
      <c r="Q341" t="n">
        <v>1397.22</v>
      </c>
      <c r="R341" t="n">
        <v>88.7</v>
      </c>
      <c r="S341" t="n">
        <v>66.97</v>
      </c>
      <c r="T341" t="n">
        <v>8259.879999999999</v>
      </c>
      <c r="U341" t="n">
        <v>0.76</v>
      </c>
      <c r="V341" t="n">
        <v>0.85</v>
      </c>
      <c r="W341" t="n">
        <v>5.33</v>
      </c>
      <c r="X341" t="n">
        <v>0.5</v>
      </c>
      <c r="Y341" t="n">
        <v>1</v>
      </c>
      <c r="Z341" t="n">
        <v>10</v>
      </c>
    </row>
    <row r="342">
      <c r="A342" t="n">
        <v>41</v>
      </c>
      <c r="B342" t="n">
        <v>90</v>
      </c>
      <c r="C342" t="inlineStr">
        <is>
          <t xml:space="preserve">CONCLUIDO	</t>
        </is>
      </c>
      <c r="D342" t="n">
        <v>3.6065</v>
      </c>
      <c r="E342" t="n">
        <v>27.73</v>
      </c>
      <c r="F342" t="n">
        <v>24.67</v>
      </c>
      <c r="G342" t="n">
        <v>82.22</v>
      </c>
      <c r="H342" t="n">
        <v>1.04</v>
      </c>
      <c r="I342" t="n">
        <v>18</v>
      </c>
      <c r="J342" t="n">
        <v>192.18</v>
      </c>
      <c r="K342" t="n">
        <v>52.44</v>
      </c>
      <c r="L342" t="n">
        <v>11.25</v>
      </c>
      <c r="M342" t="n">
        <v>12</v>
      </c>
      <c r="N342" t="n">
        <v>38.49</v>
      </c>
      <c r="O342" t="n">
        <v>23936.06</v>
      </c>
      <c r="P342" t="n">
        <v>256.49</v>
      </c>
      <c r="Q342" t="n">
        <v>1397.22</v>
      </c>
      <c r="R342" t="n">
        <v>88.79000000000001</v>
      </c>
      <c r="S342" t="n">
        <v>66.97</v>
      </c>
      <c r="T342" t="n">
        <v>8305.08</v>
      </c>
      <c r="U342" t="n">
        <v>0.75</v>
      </c>
      <c r="V342" t="n">
        <v>0.85</v>
      </c>
      <c r="W342" t="n">
        <v>5.33</v>
      </c>
      <c r="X342" t="n">
        <v>0.5</v>
      </c>
      <c r="Y342" t="n">
        <v>1</v>
      </c>
      <c r="Z342" t="n">
        <v>10</v>
      </c>
    </row>
    <row r="343">
      <c r="A343" t="n">
        <v>42</v>
      </c>
      <c r="B343" t="n">
        <v>90</v>
      </c>
      <c r="C343" t="inlineStr">
        <is>
          <t xml:space="preserve">CONCLUIDO	</t>
        </is>
      </c>
      <c r="D343" t="n">
        <v>3.6155</v>
      </c>
      <c r="E343" t="n">
        <v>27.66</v>
      </c>
      <c r="F343" t="n">
        <v>24.63</v>
      </c>
      <c r="G343" t="n">
        <v>86.94</v>
      </c>
      <c r="H343" t="n">
        <v>1.06</v>
      </c>
      <c r="I343" t="n">
        <v>17</v>
      </c>
      <c r="J343" t="n">
        <v>192.56</v>
      </c>
      <c r="K343" t="n">
        <v>52.44</v>
      </c>
      <c r="L343" t="n">
        <v>11.5</v>
      </c>
      <c r="M343" t="n">
        <v>9</v>
      </c>
      <c r="N343" t="n">
        <v>38.62</v>
      </c>
      <c r="O343" t="n">
        <v>23983.44</v>
      </c>
      <c r="P343" t="n">
        <v>253.15</v>
      </c>
      <c r="Q343" t="n">
        <v>1397.25</v>
      </c>
      <c r="R343" t="n">
        <v>87.45</v>
      </c>
      <c r="S343" t="n">
        <v>66.97</v>
      </c>
      <c r="T343" t="n">
        <v>7643.52</v>
      </c>
      <c r="U343" t="n">
        <v>0.77</v>
      </c>
      <c r="V343" t="n">
        <v>0.85</v>
      </c>
      <c r="W343" t="n">
        <v>5.33</v>
      </c>
      <c r="X343" t="n">
        <v>0.47</v>
      </c>
      <c r="Y343" t="n">
        <v>1</v>
      </c>
      <c r="Z343" t="n">
        <v>10</v>
      </c>
    </row>
    <row r="344">
      <c r="A344" t="n">
        <v>43</v>
      </c>
      <c r="B344" t="n">
        <v>90</v>
      </c>
      <c r="C344" t="inlineStr">
        <is>
          <t xml:space="preserve">CONCLUIDO	</t>
        </is>
      </c>
      <c r="D344" t="n">
        <v>3.6161</v>
      </c>
      <c r="E344" t="n">
        <v>27.65</v>
      </c>
      <c r="F344" t="n">
        <v>24.63</v>
      </c>
      <c r="G344" t="n">
        <v>86.93000000000001</v>
      </c>
      <c r="H344" t="n">
        <v>1.08</v>
      </c>
      <c r="I344" t="n">
        <v>17</v>
      </c>
      <c r="J344" t="n">
        <v>192.95</v>
      </c>
      <c r="K344" t="n">
        <v>52.44</v>
      </c>
      <c r="L344" t="n">
        <v>11.75</v>
      </c>
      <c r="M344" t="n">
        <v>5</v>
      </c>
      <c r="N344" t="n">
        <v>38.75</v>
      </c>
      <c r="O344" t="n">
        <v>24030.86</v>
      </c>
      <c r="P344" t="n">
        <v>253.16</v>
      </c>
      <c r="Q344" t="n">
        <v>1397.27</v>
      </c>
      <c r="R344" t="n">
        <v>87.08</v>
      </c>
      <c r="S344" t="n">
        <v>66.97</v>
      </c>
      <c r="T344" t="n">
        <v>7458.97</v>
      </c>
      <c r="U344" t="n">
        <v>0.77</v>
      </c>
      <c r="V344" t="n">
        <v>0.85</v>
      </c>
      <c r="W344" t="n">
        <v>5.34</v>
      </c>
      <c r="X344" t="n">
        <v>0.46</v>
      </c>
      <c r="Y344" t="n">
        <v>1</v>
      </c>
      <c r="Z344" t="n">
        <v>10</v>
      </c>
    </row>
    <row r="345">
      <c r="A345" t="n">
        <v>44</v>
      </c>
      <c r="B345" t="n">
        <v>90</v>
      </c>
      <c r="C345" t="inlineStr">
        <is>
          <t xml:space="preserve">CONCLUIDO	</t>
        </is>
      </c>
      <c r="D345" t="n">
        <v>3.6167</v>
      </c>
      <c r="E345" t="n">
        <v>27.65</v>
      </c>
      <c r="F345" t="n">
        <v>24.62</v>
      </c>
      <c r="G345" t="n">
        <v>86.91</v>
      </c>
      <c r="H345" t="n">
        <v>1.1</v>
      </c>
      <c r="I345" t="n">
        <v>17</v>
      </c>
      <c r="J345" t="n">
        <v>193.33</v>
      </c>
      <c r="K345" t="n">
        <v>52.44</v>
      </c>
      <c r="L345" t="n">
        <v>12</v>
      </c>
      <c r="M345" t="n">
        <v>2</v>
      </c>
      <c r="N345" t="n">
        <v>38.89</v>
      </c>
      <c r="O345" t="n">
        <v>24078.33</v>
      </c>
      <c r="P345" t="n">
        <v>253.31</v>
      </c>
      <c r="Q345" t="n">
        <v>1397.22</v>
      </c>
      <c r="R345" t="n">
        <v>86.98999999999999</v>
      </c>
      <c r="S345" t="n">
        <v>66.97</v>
      </c>
      <c r="T345" t="n">
        <v>7411.21</v>
      </c>
      <c r="U345" t="n">
        <v>0.77</v>
      </c>
      <c r="V345" t="n">
        <v>0.85</v>
      </c>
      <c r="W345" t="n">
        <v>5.34</v>
      </c>
      <c r="X345" t="n">
        <v>0.46</v>
      </c>
      <c r="Y345" t="n">
        <v>1</v>
      </c>
      <c r="Z345" t="n">
        <v>10</v>
      </c>
    </row>
    <row r="346">
      <c r="A346" t="n">
        <v>45</v>
      </c>
      <c r="B346" t="n">
        <v>90</v>
      </c>
      <c r="C346" t="inlineStr">
        <is>
          <t xml:space="preserve">CONCLUIDO	</t>
        </is>
      </c>
      <c r="D346" t="n">
        <v>3.6165</v>
      </c>
      <c r="E346" t="n">
        <v>27.65</v>
      </c>
      <c r="F346" t="n">
        <v>24.63</v>
      </c>
      <c r="G346" t="n">
        <v>86.92</v>
      </c>
      <c r="H346" t="n">
        <v>1.12</v>
      </c>
      <c r="I346" t="n">
        <v>17</v>
      </c>
      <c r="J346" t="n">
        <v>193.72</v>
      </c>
      <c r="K346" t="n">
        <v>52.44</v>
      </c>
      <c r="L346" t="n">
        <v>12.25</v>
      </c>
      <c r="M346" t="n">
        <v>1</v>
      </c>
      <c r="N346" t="n">
        <v>39.02</v>
      </c>
      <c r="O346" t="n">
        <v>24125.85</v>
      </c>
      <c r="P346" t="n">
        <v>253.58</v>
      </c>
      <c r="Q346" t="n">
        <v>1397.3</v>
      </c>
      <c r="R346" t="n">
        <v>86.98999999999999</v>
      </c>
      <c r="S346" t="n">
        <v>66.97</v>
      </c>
      <c r="T346" t="n">
        <v>7413.21</v>
      </c>
      <c r="U346" t="n">
        <v>0.77</v>
      </c>
      <c r="V346" t="n">
        <v>0.85</v>
      </c>
      <c r="W346" t="n">
        <v>5.34</v>
      </c>
      <c r="X346" t="n">
        <v>0.46</v>
      </c>
      <c r="Y346" t="n">
        <v>1</v>
      </c>
      <c r="Z346" t="n">
        <v>10</v>
      </c>
    </row>
    <row r="347">
      <c r="A347" t="n">
        <v>46</v>
      </c>
      <c r="B347" t="n">
        <v>90</v>
      </c>
      <c r="C347" t="inlineStr">
        <is>
          <t xml:space="preserve">CONCLUIDO	</t>
        </is>
      </c>
      <c r="D347" t="n">
        <v>3.6164</v>
      </c>
      <c r="E347" t="n">
        <v>27.65</v>
      </c>
      <c r="F347" t="n">
        <v>24.63</v>
      </c>
      <c r="G347" t="n">
        <v>86.92</v>
      </c>
      <c r="H347" t="n">
        <v>1.14</v>
      </c>
      <c r="I347" t="n">
        <v>17</v>
      </c>
      <c r="J347" t="n">
        <v>194.1</v>
      </c>
      <c r="K347" t="n">
        <v>52.44</v>
      </c>
      <c r="L347" t="n">
        <v>12.5</v>
      </c>
      <c r="M347" t="n">
        <v>0</v>
      </c>
      <c r="N347" t="n">
        <v>39.16</v>
      </c>
      <c r="O347" t="n">
        <v>24173.41</v>
      </c>
      <c r="P347" t="n">
        <v>254.05</v>
      </c>
      <c r="Q347" t="n">
        <v>1397.35</v>
      </c>
      <c r="R347" t="n">
        <v>87.05</v>
      </c>
      <c r="S347" t="n">
        <v>66.97</v>
      </c>
      <c r="T347" t="n">
        <v>7439.42</v>
      </c>
      <c r="U347" t="n">
        <v>0.77</v>
      </c>
      <c r="V347" t="n">
        <v>0.85</v>
      </c>
      <c r="W347" t="n">
        <v>5.34</v>
      </c>
      <c r="X347" t="n">
        <v>0.46</v>
      </c>
      <c r="Y347" t="n">
        <v>1</v>
      </c>
      <c r="Z347" t="n">
        <v>10</v>
      </c>
    </row>
    <row r="348">
      <c r="A348" t="n">
        <v>0</v>
      </c>
      <c r="B348" t="n">
        <v>110</v>
      </c>
      <c r="C348" t="inlineStr">
        <is>
          <t xml:space="preserve">CONCLUIDO	</t>
        </is>
      </c>
      <c r="D348" t="n">
        <v>1.8385</v>
      </c>
      <c r="E348" t="n">
        <v>54.39</v>
      </c>
      <c r="F348" t="n">
        <v>35.65</v>
      </c>
      <c r="G348" t="n">
        <v>5.6</v>
      </c>
      <c r="H348" t="n">
        <v>0.08</v>
      </c>
      <c r="I348" t="n">
        <v>382</v>
      </c>
      <c r="J348" t="n">
        <v>213.37</v>
      </c>
      <c r="K348" t="n">
        <v>56.13</v>
      </c>
      <c r="L348" t="n">
        <v>1</v>
      </c>
      <c r="M348" t="n">
        <v>380</v>
      </c>
      <c r="N348" t="n">
        <v>46.25</v>
      </c>
      <c r="O348" t="n">
        <v>26550.29</v>
      </c>
      <c r="P348" t="n">
        <v>527.24</v>
      </c>
      <c r="Q348" t="n">
        <v>1398.08</v>
      </c>
      <c r="R348" t="n">
        <v>446.79</v>
      </c>
      <c r="S348" t="n">
        <v>66.97</v>
      </c>
      <c r="T348" t="n">
        <v>185484.66</v>
      </c>
      <c r="U348" t="n">
        <v>0.15</v>
      </c>
      <c r="V348" t="n">
        <v>0.59</v>
      </c>
      <c r="W348" t="n">
        <v>5.95</v>
      </c>
      <c r="X348" t="n">
        <v>11.47</v>
      </c>
      <c r="Y348" t="n">
        <v>1</v>
      </c>
      <c r="Z348" t="n">
        <v>10</v>
      </c>
    </row>
    <row r="349">
      <c r="A349" t="n">
        <v>1</v>
      </c>
      <c r="B349" t="n">
        <v>110</v>
      </c>
      <c r="C349" t="inlineStr">
        <is>
          <t xml:space="preserve">CONCLUIDO	</t>
        </is>
      </c>
      <c r="D349" t="n">
        <v>2.1461</v>
      </c>
      <c r="E349" t="n">
        <v>46.6</v>
      </c>
      <c r="F349" t="n">
        <v>32.33</v>
      </c>
      <c r="G349" t="n">
        <v>7.03</v>
      </c>
      <c r="H349" t="n">
        <v>0.1</v>
      </c>
      <c r="I349" t="n">
        <v>276</v>
      </c>
      <c r="J349" t="n">
        <v>213.78</v>
      </c>
      <c r="K349" t="n">
        <v>56.13</v>
      </c>
      <c r="L349" t="n">
        <v>1.25</v>
      </c>
      <c r="M349" t="n">
        <v>274</v>
      </c>
      <c r="N349" t="n">
        <v>46.4</v>
      </c>
      <c r="O349" t="n">
        <v>26600.32</v>
      </c>
      <c r="P349" t="n">
        <v>476.88</v>
      </c>
      <c r="Q349" t="n">
        <v>1397.78</v>
      </c>
      <c r="R349" t="n">
        <v>338.37</v>
      </c>
      <c r="S349" t="n">
        <v>66.97</v>
      </c>
      <c r="T349" t="n">
        <v>131807.27</v>
      </c>
      <c r="U349" t="n">
        <v>0.2</v>
      </c>
      <c r="V349" t="n">
        <v>0.65</v>
      </c>
      <c r="W349" t="n">
        <v>5.77</v>
      </c>
      <c r="X349" t="n">
        <v>8.15</v>
      </c>
      <c r="Y349" t="n">
        <v>1</v>
      </c>
      <c r="Z349" t="n">
        <v>10</v>
      </c>
    </row>
    <row r="350">
      <c r="A350" t="n">
        <v>2</v>
      </c>
      <c r="B350" t="n">
        <v>110</v>
      </c>
      <c r="C350" t="inlineStr">
        <is>
          <t xml:space="preserve">CONCLUIDO	</t>
        </is>
      </c>
      <c r="D350" t="n">
        <v>2.3654</v>
      </c>
      <c r="E350" t="n">
        <v>42.28</v>
      </c>
      <c r="F350" t="n">
        <v>30.5</v>
      </c>
      <c r="G350" t="n">
        <v>8.43</v>
      </c>
      <c r="H350" t="n">
        <v>0.12</v>
      </c>
      <c r="I350" t="n">
        <v>217</v>
      </c>
      <c r="J350" t="n">
        <v>214.19</v>
      </c>
      <c r="K350" t="n">
        <v>56.13</v>
      </c>
      <c r="L350" t="n">
        <v>1.5</v>
      </c>
      <c r="M350" t="n">
        <v>215</v>
      </c>
      <c r="N350" t="n">
        <v>46.56</v>
      </c>
      <c r="O350" t="n">
        <v>26650.41</v>
      </c>
      <c r="P350" t="n">
        <v>448.58</v>
      </c>
      <c r="Q350" t="n">
        <v>1397.43</v>
      </c>
      <c r="R350" t="n">
        <v>279.28</v>
      </c>
      <c r="S350" t="n">
        <v>66.97</v>
      </c>
      <c r="T350" t="n">
        <v>102556.71</v>
      </c>
      <c r="U350" t="n">
        <v>0.24</v>
      </c>
      <c r="V350" t="n">
        <v>0.6899999999999999</v>
      </c>
      <c r="W350" t="n">
        <v>5.64</v>
      </c>
      <c r="X350" t="n">
        <v>6.33</v>
      </c>
      <c r="Y350" t="n">
        <v>1</v>
      </c>
      <c r="Z350" t="n">
        <v>10</v>
      </c>
    </row>
    <row r="351">
      <c r="A351" t="n">
        <v>3</v>
      </c>
      <c r="B351" t="n">
        <v>110</v>
      </c>
      <c r="C351" t="inlineStr">
        <is>
          <t xml:space="preserve">CONCLUIDO	</t>
        </is>
      </c>
      <c r="D351" t="n">
        <v>2.5272</v>
      </c>
      <c r="E351" t="n">
        <v>39.57</v>
      </c>
      <c r="F351" t="n">
        <v>29.4</v>
      </c>
      <c r="G351" t="n">
        <v>9.85</v>
      </c>
      <c r="H351" t="n">
        <v>0.14</v>
      </c>
      <c r="I351" t="n">
        <v>179</v>
      </c>
      <c r="J351" t="n">
        <v>214.59</v>
      </c>
      <c r="K351" t="n">
        <v>56.13</v>
      </c>
      <c r="L351" t="n">
        <v>1.75</v>
      </c>
      <c r="M351" t="n">
        <v>177</v>
      </c>
      <c r="N351" t="n">
        <v>46.72</v>
      </c>
      <c r="O351" t="n">
        <v>26700.55</v>
      </c>
      <c r="P351" t="n">
        <v>431.2</v>
      </c>
      <c r="Q351" t="n">
        <v>1397.7</v>
      </c>
      <c r="R351" t="n">
        <v>243.36</v>
      </c>
      <c r="S351" t="n">
        <v>66.97</v>
      </c>
      <c r="T351" t="n">
        <v>84785.42999999999</v>
      </c>
      <c r="U351" t="n">
        <v>0.28</v>
      </c>
      <c r="V351" t="n">
        <v>0.72</v>
      </c>
      <c r="W351" t="n">
        <v>5.58</v>
      </c>
      <c r="X351" t="n">
        <v>5.23</v>
      </c>
      <c r="Y351" t="n">
        <v>1</v>
      </c>
      <c r="Z351" t="n">
        <v>10</v>
      </c>
    </row>
    <row r="352">
      <c r="A352" t="n">
        <v>4</v>
      </c>
      <c r="B352" t="n">
        <v>110</v>
      </c>
      <c r="C352" t="inlineStr">
        <is>
          <t xml:space="preserve">CONCLUIDO	</t>
        </is>
      </c>
      <c r="D352" t="n">
        <v>2.6666</v>
      </c>
      <c r="E352" t="n">
        <v>37.5</v>
      </c>
      <c r="F352" t="n">
        <v>28.51</v>
      </c>
      <c r="G352" t="n">
        <v>11.33</v>
      </c>
      <c r="H352" t="n">
        <v>0.17</v>
      </c>
      <c r="I352" t="n">
        <v>151</v>
      </c>
      <c r="J352" t="n">
        <v>215</v>
      </c>
      <c r="K352" t="n">
        <v>56.13</v>
      </c>
      <c r="L352" t="n">
        <v>2</v>
      </c>
      <c r="M352" t="n">
        <v>149</v>
      </c>
      <c r="N352" t="n">
        <v>46.87</v>
      </c>
      <c r="O352" t="n">
        <v>26750.75</v>
      </c>
      <c r="P352" t="n">
        <v>417.02</v>
      </c>
      <c r="Q352" t="n">
        <v>1397.67</v>
      </c>
      <c r="R352" t="n">
        <v>214.58</v>
      </c>
      <c r="S352" t="n">
        <v>66.97</v>
      </c>
      <c r="T352" t="n">
        <v>70537.55</v>
      </c>
      <c r="U352" t="n">
        <v>0.31</v>
      </c>
      <c r="V352" t="n">
        <v>0.74</v>
      </c>
      <c r="W352" t="n">
        <v>5.53</v>
      </c>
      <c r="X352" t="n">
        <v>4.34</v>
      </c>
      <c r="Y352" t="n">
        <v>1</v>
      </c>
      <c r="Z352" t="n">
        <v>10</v>
      </c>
    </row>
    <row r="353">
      <c r="A353" t="n">
        <v>5</v>
      </c>
      <c r="B353" t="n">
        <v>110</v>
      </c>
      <c r="C353" t="inlineStr">
        <is>
          <t xml:space="preserve">CONCLUIDO	</t>
        </is>
      </c>
      <c r="D353" t="n">
        <v>2.765</v>
      </c>
      <c r="E353" t="n">
        <v>36.17</v>
      </c>
      <c r="F353" t="n">
        <v>27.98</v>
      </c>
      <c r="G353" t="n">
        <v>12.72</v>
      </c>
      <c r="H353" t="n">
        <v>0.19</v>
      </c>
      <c r="I353" t="n">
        <v>132</v>
      </c>
      <c r="J353" t="n">
        <v>215.41</v>
      </c>
      <c r="K353" t="n">
        <v>56.13</v>
      </c>
      <c r="L353" t="n">
        <v>2.25</v>
      </c>
      <c r="M353" t="n">
        <v>130</v>
      </c>
      <c r="N353" t="n">
        <v>47.03</v>
      </c>
      <c r="O353" t="n">
        <v>26801</v>
      </c>
      <c r="P353" t="n">
        <v>408.1</v>
      </c>
      <c r="Q353" t="n">
        <v>1397.4</v>
      </c>
      <c r="R353" t="n">
        <v>196.7</v>
      </c>
      <c r="S353" t="n">
        <v>66.97</v>
      </c>
      <c r="T353" t="n">
        <v>61693.8</v>
      </c>
      <c r="U353" t="n">
        <v>0.34</v>
      </c>
      <c r="V353" t="n">
        <v>0.75</v>
      </c>
      <c r="W353" t="n">
        <v>5.52</v>
      </c>
      <c r="X353" t="n">
        <v>3.81</v>
      </c>
      <c r="Y353" t="n">
        <v>1</v>
      </c>
      <c r="Z353" t="n">
        <v>10</v>
      </c>
    </row>
    <row r="354">
      <c r="A354" t="n">
        <v>6</v>
      </c>
      <c r="B354" t="n">
        <v>110</v>
      </c>
      <c r="C354" t="inlineStr">
        <is>
          <t xml:space="preserve">CONCLUIDO	</t>
        </is>
      </c>
      <c r="D354" t="n">
        <v>2.8549</v>
      </c>
      <c r="E354" t="n">
        <v>35.03</v>
      </c>
      <c r="F354" t="n">
        <v>27.52</v>
      </c>
      <c r="G354" t="n">
        <v>14.23</v>
      </c>
      <c r="H354" t="n">
        <v>0.21</v>
      </c>
      <c r="I354" t="n">
        <v>116</v>
      </c>
      <c r="J354" t="n">
        <v>215.82</v>
      </c>
      <c r="K354" t="n">
        <v>56.13</v>
      </c>
      <c r="L354" t="n">
        <v>2.5</v>
      </c>
      <c r="M354" t="n">
        <v>114</v>
      </c>
      <c r="N354" t="n">
        <v>47.19</v>
      </c>
      <c r="O354" t="n">
        <v>26851.31</v>
      </c>
      <c r="P354" t="n">
        <v>400.11</v>
      </c>
      <c r="Q354" t="n">
        <v>1397.6</v>
      </c>
      <c r="R354" t="n">
        <v>181.38</v>
      </c>
      <c r="S354" t="n">
        <v>66.97</v>
      </c>
      <c r="T354" t="n">
        <v>54110.36</v>
      </c>
      <c r="U354" t="n">
        <v>0.37</v>
      </c>
      <c r="V354" t="n">
        <v>0.77</v>
      </c>
      <c r="W354" t="n">
        <v>5.49</v>
      </c>
      <c r="X354" t="n">
        <v>3.35</v>
      </c>
      <c r="Y354" t="n">
        <v>1</v>
      </c>
      <c r="Z354" t="n">
        <v>10</v>
      </c>
    </row>
    <row r="355">
      <c r="A355" t="n">
        <v>7</v>
      </c>
      <c r="B355" t="n">
        <v>110</v>
      </c>
      <c r="C355" t="inlineStr">
        <is>
          <t xml:space="preserve">CONCLUIDO	</t>
        </is>
      </c>
      <c r="D355" t="n">
        <v>2.9278</v>
      </c>
      <c r="E355" t="n">
        <v>34.16</v>
      </c>
      <c r="F355" t="n">
        <v>27.15</v>
      </c>
      <c r="G355" t="n">
        <v>15.66</v>
      </c>
      <c r="H355" t="n">
        <v>0.23</v>
      </c>
      <c r="I355" t="n">
        <v>104</v>
      </c>
      <c r="J355" t="n">
        <v>216.22</v>
      </c>
      <c r="K355" t="n">
        <v>56.13</v>
      </c>
      <c r="L355" t="n">
        <v>2.75</v>
      </c>
      <c r="M355" t="n">
        <v>102</v>
      </c>
      <c r="N355" t="n">
        <v>47.35</v>
      </c>
      <c r="O355" t="n">
        <v>26901.66</v>
      </c>
      <c r="P355" t="n">
        <v>393.61</v>
      </c>
      <c r="Q355" t="n">
        <v>1397.49</v>
      </c>
      <c r="R355" t="n">
        <v>169.56</v>
      </c>
      <c r="S355" t="n">
        <v>66.97</v>
      </c>
      <c r="T355" t="n">
        <v>48260.59</v>
      </c>
      <c r="U355" t="n">
        <v>0.39</v>
      </c>
      <c r="V355" t="n">
        <v>0.78</v>
      </c>
      <c r="W355" t="n">
        <v>5.47</v>
      </c>
      <c r="X355" t="n">
        <v>2.98</v>
      </c>
      <c r="Y355" t="n">
        <v>1</v>
      </c>
      <c r="Z355" t="n">
        <v>10</v>
      </c>
    </row>
    <row r="356">
      <c r="A356" t="n">
        <v>8</v>
      </c>
      <c r="B356" t="n">
        <v>110</v>
      </c>
      <c r="C356" t="inlineStr">
        <is>
          <t xml:space="preserve">CONCLUIDO	</t>
        </is>
      </c>
      <c r="D356" t="n">
        <v>2.9919</v>
      </c>
      <c r="E356" t="n">
        <v>33.42</v>
      </c>
      <c r="F356" t="n">
        <v>26.84</v>
      </c>
      <c r="G356" t="n">
        <v>17.13</v>
      </c>
      <c r="H356" t="n">
        <v>0.25</v>
      </c>
      <c r="I356" t="n">
        <v>94</v>
      </c>
      <c r="J356" t="n">
        <v>216.63</v>
      </c>
      <c r="K356" t="n">
        <v>56.13</v>
      </c>
      <c r="L356" t="n">
        <v>3</v>
      </c>
      <c r="M356" t="n">
        <v>92</v>
      </c>
      <c r="N356" t="n">
        <v>47.51</v>
      </c>
      <c r="O356" t="n">
        <v>26952.08</v>
      </c>
      <c r="P356" t="n">
        <v>387.98</v>
      </c>
      <c r="Q356" t="n">
        <v>1397.51</v>
      </c>
      <c r="R356" t="n">
        <v>159.51</v>
      </c>
      <c r="S356" t="n">
        <v>66.97</v>
      </c>
      <c r="T356" t="n">
        <v>43287.52</v>
      </c>
      <c r="U356" t="n">
        <v>0.42</v>
      </c>
      <c r="V356" t="n">
        <v>0.78</v>
      </c>
      <c r="W356" t="n">
        <v>5.45</v>
      </c>
      <c r="X356" t="n">
        <v>2.67</v>
      </c>
      <c r="Y356" t="n">
        <v>1</v>
      </c>
      <c r="Z356" t="n">
        <v>10</v>
      </c>
    </row>
    <row r="357">
      <c r="A357" t="n">
        <v>9</v>
      </c>
      <c r="B357" t="n">
        <v>110</v>
      </c>
      <c r="C357" t="inlineStr">
        <is>
          <t xml:space="preserve">CONCLUIDO	</t>
        </is>
      </c>
      <c r="D357" t="n">
        <v>3.0435</v>
      </c>
      <c r="E357" t="n">
        <v>32.86</v>
      </c>
      <c r="F357" t="n">
        <v>26.61</v>
      </c>
      <c r="G357" t="n">
        <v>18.57</v>
      </c>
      <c r="H357" t="n">
        <v>0.27</v>
      </c>
      <c r="I357" t="n">
        <v>86</v>
      </c>
      <c r="J357" t="n">
        <v>217.04</v>
      </c>
      <c r="K357" t="n">
        <v>56.13</v>
      </c>
      <c r="L357" t="n">
        <v>3.25</v>
      </c>
      <c r="M357" t="n">
        <v>84</v>
      </c>
      <c r="N357" t="n">
        <v>47.66</v>
      </c>
      <c r="O357" t="n">
        <v>27002.55</v>
      </c>
      <c r="P357" t="n">
        <v>383.5</v>
      </c>
      <c r="Q357" t="n">
        <v>1397.3</v>
      </c>
      <c r="R357" t="n">
        <v>152.43</v>
      </c>
      <c r="S357" t="n">
        <v>66.97</v>
      </c>
      <c r="T357" t="n">
        <v>39786.45</v>
      </c>
      <c r="U357" t="n">
        <v>0.44</v>
      </c>
      <c r="V357" t="n">
        <v>0.79</v>
      </c>
      <c r="W357" t="n">
        <v>5.43</v>
      </c>
      <c r="X357" t="n">
        <v>2.44</v>
      </c>
      <c r="Y357" t="n">
        <v>1</v>
      </c>
      <c r="Z357" t="n">
        <v>10</v>
      </c>
    </row>
    <row r="358">
      <c r="A358" t="n">
        <v>10</v>
      </c>
      <c r="B358" t="n">
        <v>110</v>
      </c>
      <c r="C358" t="inlineStr">
        <is>
          <t xml:space="preserve">CONCLUIDO	</t>
        </is>
      </c>
      <c r="D358" t="n">
        <v>3.0904</v>
      </c>
      <c r="E358" t="n">
        <v>32.36</v>
      </c>
      <c r="F358" t="n">
        <v>26.41</v>
      </c>
      <c r="G358" t="n">
        <v>20.06</v>
      </c>
      <c r="H358" t="n">
        <v>0.29</v>
      </c>
      <c r="I358" t="n">
        <v>79</v>
      </c>
      <c r="J358" t="n">
        <v>217.45</v>
      </c>
      <c r="K358" t="n">
        <v>56.13</v>
      </c>
      <c r="L358" t="n">
        <v>3.5</v>
      </c>
      <c r="M358" t="n">
        <v>77</v>
      </c>
      <c r="N358" t="n">
        <v>47.82</v>
      </c>
      <c r="O358" t="n">
        <v>27053.07</v>
      </c>
      <c r="P358" t="n">
        <v>379.4</v>
      </c>
      <c r="Q358" t="n">
        <v>1397.34</v>
      </c>
      <c r="R358" t="n">
        <v>145.25</v>
      </c>
      <c r="S358" t="n">
        <v>66.97</v>
      </c>
      <c r="T358" t="n">
        <v>36229.59</v>
      </c>
      <c r="U358" t="n">
        <v>0.46</v>
      </c>
      <c r="V358" t="n">
        <v>0.8</v>
      </c>
      <c r="W358" t="n">
        <v>5.43</v>
      </c>
      <c r="X358" t="n">
        <v>2.24</v>
      </c>
      <c r="Y358" t="n">
        <v>1</v>
      </c>
      <c r="Z358" t="n">
        <v>10</v>
      </c>
    </row>
    <row r="359">
      <c r="A359" t="n">
        <v>11</v>
      </c>
      <c r="B359" t="n">
        <v>110</v>
      </c>
      <c r="C359" t="inlineStr">
        <is>
          <t xml:space="preserve">CONCLUIDO	</t>
        </is>
      </c>
      <c r="D359" t="n">
        <v>3.1309</v>
      </c>
      <c r="E359" t="n">
        <v>31.94</v>
      </c>
      <c r="F359" t="n">
        <v>26.24</v>
      </c>
      <c r="G359" t="n">
        <v>21.57</v>
      </c>
      <c r="H359" t="n">
        <v>0.31</v>
      </c>
      <c r="I359" t="n">
        <v>73</v>
      </c>
      <c r="J359" t="n">
        <v>217.86</v>
      </c>
      <c r="K359" t="n">
        <v>56.13</v>
      </c>
      <c r="L359" t="n">
        <v>3.75</v>
      </c>
      <c r="M359" t="n">
        <v>71</v>
      </c>
      <c r="N359" t="n">
        <v>47.98</v>
      </c>
      <c r="O359" t="n">
        <v>27103.65</v>
      </c>
      <c r="P359" t="n">
        <v>376.09</v>
      </c>
      <c r="Q359" t="n">
        <v>1397.38</v>
      </c>
      <c r="R359" t="n">
        <v>140.54</v>
      </c>
      <c r="S359" t="n">
        <v>66.97</v>
      </c>
      <c r="T359" t="n">
        <v>33907.35</v>
      </c>
      <c r="U359" t="n">
        <v>0.48</v>
      </c>
      <c r="V359" t="n">
        <v>0.8</v>
      </c>
      <c r="W359" t="n">
        <v>5.4</v>
      </c>
      <c r="X359" t="n">
        <v>2.08</v>
      </c>
      <c r="Y359" t="n">
        <v>1</v>
      </c>
      <c r="Z359" t="n">
        <v>10</v>
      </c>
    </row>
    <row r="360">
      <c r="A360" t="n">
        <v>12</v>
      </c>
      <c r="B360" t="n">
        <v>110</v>
      </c>
      <c r="C360" t="inlineStr">
        <is>
          <t xml:space="preserve">CONCLUIDO	</t>
        </is>
      </c>
      <c r="D360" t="n">
        <v>3.1672</v>
      </c>
      <c r="E360" t="n">
        <v>31.57</v>
      </c>
      <c r="F360" t="n">
        <v>26.09</v>
      </c>
      <c r="G360" t="n">
        <v>23.02</v>
      </c>
      <c r="H360" t="n">
        <v>0.33</v>
      </c>
      <c r="I360" t="n">
        <v>68</v>
      </c>
      <c r="J360" t="n">
        <v>218.27</v>
      </c>
      <c r="K360" t="n">
        <v>56.13</v>
      </c>
      <c r="L360" t="n">
        <v>4</v>
      </c>
      <c r="M360" t="n">
        <v>66</v>
      </c>
      <c r="N360" t="n">
        <v>48.15</v>
      </c>
      <c r="O360" t="n">
        <v>27154.29</v>
      </c>
      <c r="P360" t="n">
        <v>372.18</v>
      </c>
      <c r="Q360" t="n">
        <v>1397.38</v>
      </c>
      <c r="R360" t="n">
        <v>135.14</v>
      </c>
      <c r="S360" t="n">
        <v>66.97</v>
      </c>
      <c r="T360" t="n">
        <v>31230.34</v>
      </c>
      <c r="U360" t="n">
        <v>0.5</v>
      </c>
      <c r="V360" t="n">
        <v>0.8100000000000001</v>
      </c>
      <c r="W360" t="n">
        <v>5.41</v>
      </c>
      <c r="X360" t="n">
        <v>1.92</v>
      </c>
      <c r="Y360" t="n">
        <v>1</v>
      </c>
      <c r="Z360" t="n">
        <v>10</v>
      </c>
    </row>
    <row r="361">
      <c r="A361" t="n">
        <v>13</v>
      </c>
      <c r="B361" t="n">
        <v>110</v>
      </c>
      <c r="C361" t="inlineStr">
        <is>
          <t xml:space="preserve">CONCLUIDO	</t>
        </is>
      </c>
      <c r="D361" t="n">
        <v>3.194</v>
      </c>
      <c r="E361" t="n">
        <v>31.31</v>
      </c>
      <c r="F361" t="n">
        <v>25.99</v>
      </c>
      <c r="G361" t="n">
        <v>24.37</v>
      </c>
      <c r="H361" t="n">
        <v>0.35</v>
      </c>
      <c r="I361" t="n">
        <v>64</v>
      </c>
      <c r="J361" t="n">
        <v>218.68</v>
      </c>
      <c r="K361" t="n">
        <v>56.13</v>
      </c>
      <c r="L361" t="n">
        <v>4.25</v>
      </c>
      <c r="M361" t="n">
        <v>62</v>
      </c>
      <c r="N361" t="n">
        <v>48.31</v>
      </c>
      <c r="O361" t="n">
        <v>27204.98</v>
      </c>
      <c r="P361" t="n">
        <v>370.01</v>
      </c>
      <c r="Q361" t="n">
        <v>1397.35</v>
      </c>
      <c r="R361" t="n">
        <v>132.14</v>
      </c>
      <c r="S361" t="n">
        <v>66.97</v>
      </c>
      <c r="T361" t="n">
        <v>29753.04</v>
      </c>
      <c r="U361" t="n">
        <v>0.51</v>
      </c>
      <c r="V361" t="n">
        <v>0.8100000000000001</v>
      </c>
      <c r="W361" t="n">
        <v>5.4</v>
      </c>
      <c r="X361" t="n">
        <v>1.83</v>
      </c>
      <c r="Y361" t="n">
        <v>1</v>
      </c>
      <c r="Z361" t="n">
        <v>10</v>
      </c>
    </row>
    <row r="362">
      <c r="A362" t="n">
        <v>14</v>
      </c>
      <c r="B362" t="n">
        <v>110</v>
      </c>
      <c r="C362" t="inlineStr">
        <is>
          <t xml:space="preserve">CONCLUIDO	</t>
        </is>
      </c>
      <c r="D362" t="n">
        <v>3.2249</v>
      </c>
      <c r="E362" t="n">
        <v>31.01</v>
      </c>
      <c r="F362" t="n">
        <v>25.86</v>
      </c>
      <c r="G362" t="n">
        <v>25.86</v>
      </c>
      <c r="H362" t="n">
        <v>0.36</v>
      </c>
      <c r="I362" t="n">
        <v>60</v>
      </c>
      <c r="J362" t="n">
        <v>219.09</v>
      </c>
      <c r="K362" t="n">
        <v>56.13</v>
      </c>
      <c r="L362" t="n">
        <v>4.5</v>
      </c>
      <c r="M362" t="n">
        <v>58</v>
      </c>
      <c r="N362" t="n">
        <v>48.47</v>
      </c>
      <c r="O362" t="n">
        <v>27255.72</v>
      </c>
      <c r="P362" t="n">
        <v>367.02</v>
      </c>
      <c r="Q362" t="n">
        <v>1397.4</v>
      </c>
      <c r="R362" t="n">
        <v>128.12</v>
      </c>
      <c r="S362" t="n">
        <v>66.97</v>
      </c>
      <c r="T362" t="n">
        <v>27759.45</v>
      </c>
      <c r="U362" t="n">
        <v>0.52</v>
      </c>
      <c r="V362" t="n">
        <v>0.8100000000000001</v>
      </c>
      <c r="W362" t="n">
        <v>5.38</v>
      </c>
      <c r="X362" t="n">
        <v>1.7</v>
      </c>
      <c r="Y362" t="n">
        <v>1</v>
      </c>
      <c r="Z362" t="n">
        <v>10</v>
      </c>
    </row>
    <row r="363">
      <c r="A363" t="n">
        <v>15</v>
      </c>
      <c r="B363" t="n">
        <v>110</v>
      </c>
      <c r="C363" t="inlineStr">
        <is>
          <t xml:space="preserve">CONCLUIDO	</t>
        </is>
      </c>
      <c r="D363" t="n">
        <v>3.255</v>
      </c>
      <c r="E363" t="n">
        <v>30.72</v>
      </c>
      <c r="F363" t="n">
        <v>25.75</v>
      </c>
      <c r="G363" t="n">
        <v>27.58</v>
      </c>
      <c r="H363" t="n">
        <v>0.38</v>
      </c>
      <c r="I363" t="n">
        <v>56</v>
      </c>
      <c r="J363" t="n">
        <v>219.51</v>
      </c>
      <c r="K363" t="n">
        <v>56.13</v>
      </c>
      <c r="L363" t="n">
        <v>4.75</v>
      </c>
      <c r="M363" t="n">
        <v>54</v>
      </c>
      <c r="N363" t="n">
        <v>48.63</v>
      </c>
      <c r="O363" t="n">
        <v>27306.53</v>
      </c>
      <c r="P363" t="n">
        <v>364.18</v>
      </c>
      <c r="Q363" t="n">
        <v>1397.39</v>
      </c>
      <c r="R363" t="n">
        <v>123.74</v>
      </c>
      <c r="S363" t="n">
        <v>66.97</v>
      </c>
      <c r="T363" t="n">
        <v>25592.22</v>
      </c>
      <c r="U363" t="n">
        <v>0.54</v>
      </c>
      <c r="V363" t="n">
        <v>0.82</v>
      </c>
      <c r="W363" t="n">
        <v>5.39</v>
      </c>
      <c r="X363" t="n">
        <v>1.58</v>
      </c>
      <c r="Y363" t="n">
        <v>1</v>
      </c>
      <c r="Z363" t="n">
        <v>10</v>
      </c>
    </row>
    <row r="364">
      <c r="A364" t="n">
        <v>16</v>
      </c>
      <c r="B364" t="n">
        <v>110</v>
      </c>
      <c r="C364" t="inlineStr">
        <is>
          <t xml:space="preserve">CONCLUIDO	</t>
        </is>
      </c>
      <c r="D364" t="n">
        <v>3.2763</v>
      </c>
      <c r="E364" t="n">
        <v>30.52</v>
      </c>
      <c r="F364" t="n">
        <v>25.67</v>
      </c>
      <c r="G364" t="n">
        <v>29.06</v>
      </c>
      <c r="H364" t="n">
        <v>0.4</v>
      </c>
      <c r="I364" t="n">
        <v>53</v>
      </c>
      <c r="J364" t="n">
        <v>219.92</v>
      </c>
      <c r="K364" t="n">
        <v>56.13</v>
      </c>
      <c r="L364" t="n">
        <v>5</v>
      </c>
      <c r="M364" t="n">
        <v>51</v>
      </c>
      <c r="N364" t="n">
        <v>48.79</v>
      </c>
      <c r="O364" t="n">
        <v>27357.39</v>
      </c>
      <c r="P364" t="n">
        <v>361.82</v>
      </c>
      <c r="Q364" t="n">
        <v>1397.38</v>
      </c>
      <c r="R364" t="n">
        <v>121.91</v>
      </c>
      <c r="S364" t="n">
        <v>66.97</v>
      </c>
      <c r="T364" t="n">
        <v>24694.03</v>
      </c>
      <c r="U364" t="n">
        <v>0.55</v>
      </c>
      <c r="V364" t="n">
        <v>0.82</v>
      </c>
      <c r="W364" t="n">
        <v>5.37</v>
      </c>
      <c r="X364" t="n">
        <v>1.5</v>
      </c>
      <c r="Y364" t="n">
        <v>1</v>
      </c>
      <c r="Z364" t="n">
        <v>10</v>
      </c>
    </row>
    <row r="365">
      <c r="A365" t="n">
        <v>17</v>
      </c>
      <c r="B365" t="n">
        <v>110</v>
      </c>
      <c r="C365" t="inlineStr">
        <is>
          <t xml:space="preserve">CONCLUIDO	</t>
        </is>
      </c>
      <c r="D365" t="n">
        <v>3.2987</v>
      </c>
      <c r="E365" t="n">
        <v>30.32</v>
      </c>
      <c r="F365" t="n">
        <v>25.59</v>
      </c>
      <c r="G365" t="n">
        <v>30.71</v>
      </c>
      <c r="H365" t="n">
        <v>0.42</v>
      </c>
      <c r="I365" t="n">
        <v>50</v>
      </c>
      <c r="J365" t="n">
        <v>220.33</v>
      </c>
      <c r="K365" t="n">
        <v>56.13</v>
      </c>
      <c r="L365" t="n">
        <v>5.25</v>
      </c>
      <c r="M365" t="n">
        <v>48</v>
      </c>
      <c r="N365" t="n">
        <v>48.95</v>
      </c>
      <c r="O365" t="n">
        <v>27408.3</v>
      </c>
      <c r="P365" t="n">
        <v>359.13</v>
      </c>
      <c r="Q365" t="n">
        <v>1397.21</v>
      </c>
      <c r="R365" t="n">
        <v>118.83</v>
      </c>
      <c r="S365" t="n">
        <v>66.97</v>
      </c>
      <c r="T365" t="n">
        <v>23165.1</v>
      </c>
      <c r="U365" t="n">
        <v>0.5600000000000001</v>
      </c>
      <c r="V365" t="n">
        <v>0.82</v>
      </c>
      <c r="W365" t="n">
        <v>5.38</v>
      </c>
      <c r="X365" t="n">
        <v>1.43</v>
      </c>
      <c r="Y365" t="n">
        <v>1</v>
      </c>
      <c r="Z365" t="n">
        <v>10</v>
      </c>
    </row>
    <row r="366">
      <c r="A366" t="n">
        <v>18</v>
      </c>
      <c r="B366" t="n">
        <v>110</v>
      </c>
      <c r="C366" t="inlineStr">
        <is>
          <t xml:space="preserve">CONCLUIDO	</t>
        </is>
      </c>
      <c r="D366" t="n">
        <v>3.3147</v>
      </c>
      <c r="E366" t="n">
        <v>30.17</v>
      </c>
      <c r="F366" t="n">
        <v>25.53</v>
      </c>
      <c r="G366" t="n">
        <v>31.91</v>
      </c>
      <c r="H366" t="n">
        <v>0.44</v>
      </c>
      <c r="I366" t="n">
        <v>48</v>
      </c>
      <c r="J366" t="n">
        <v>220.74</v>
      </c>
      <c r="K366" t="n">
        <v>56.13</v>
      </c>
      <c r="L366" t="n">
        <v>5.5</v>
      </c>
      <c r="M366" t="n">
        <v>46</v>
      </c>
      <c r="N366" t="n">
        <v>49.12</v>
      </c>
      <c r="O366" t="n">
        <v>27459.27</v>
      </c>
      <c r="P366" t="n">
        <v>357.56</v>
      </c>
      <c r="Q366" t="n">
        <v>1397.35</v>
      </c>
      <c r="R366" t="n">
        <v>116.99</v>
      </c>
      <c r="S366" t="n">
        <v>66.97</v>
      </c>
      <c r="T366" t="n">
        <v>22257.01</v>
      </c>
      <c r="U366" t="n">
        <v>0.57</v>
      </c>
      <c r="V366" t="n">
        <v>0.82</v>
      </c>
      <c r="W366" t="n">
        <v>5.37</v>
      </c>
      <c r="X366" t="n">
        <v>1.36</v>
      </c>
      <c r="Y366" t="n">
        <v>1</v>
      </c>
      <c r="Z366" t="n">
        <v>10</v>
      </c>
    </row>
    <row r="367">
      <c r="A367" t="n">
        <v>19</v>
      </c>
      <c r="B367" t="n">
        <v>110</v>
      </c>
      <c r="C367" t="inlineStr">
        <is>
          <t xml:space="preserve">CONCLUIDO	</t>
        </is>
      </c>
      <c r="D367" t="n">
        <v>3.3318</v>
      </c>
      <c r="E367" t="n">
        <v>30.01</v>
      </c>
      <c r="F367" t="n">
        <v>25.46</v>
      </c>
      <c r="G367" t="n">
        <v>33.21</v>
      </c>
      <c r="H367" t="n">
        <v>0.46</v>
      </c>
      <c r="I367" t="n">
        <v>46</v>
      </c>
      <c r="J367" t="n">
        <v>221.16</v>
      </c>
      <c r="K367" t="n">
        <v>56.13</v>
      </c>
      <c r="L367" t="n">
        <v>5.75</v>
      </c>
      <c r="M367" t="n">
        <v>44</v>
      </c>
      <c r="N367" t="n">
        <v>49.28</v>
      </c>
      <c r="O367" t="n">
        <v>27510.3</v>
      </c>
      <c r="P367" t="n">
        <v>355.31</v>
      </c>
      <c r="Q367" t="n">
        <v>1397.3</v>
      </c>
      <c r="R367" t="n">
        <v>114.47</v>
      </c>
      <c r="S367" t="n">
        <v>66.97</v>
      </c>
      <c r="T367" t="n">
        <v>21008.68</v>
      </c>
      <c r="U367" t="n">
        <v>0.59</v>
      </c>
      <c r="V367" t="n">
        <v>0.83</v>
      </c>
      <c r="W367" t="n">
        <v>5.37</v>
      </c>
      <c r="X367" t="n">
        <v>1.29</v>
      </c>
      <c r="Y367" t="n">
        <v>1</v>
      </c>
      <c r="Z367" t="n">
        <v>10</v>
      </c>
    </row>
    <row r="368">
      <c r="A368" t="n">
        <v>20</v>
      </c>
      <c r="B368" t="n">
        <v>110</v>
      </c>
      <c r="C368" t="inlineStr">
        <is>
          <t xml:space="preserve">CONCLUIDO	</t>
        </is>
      </c>
      <c r="D368" t="n">
        <v>3.3463</v>
      </c>
      <c r="E368" t="n">
        <v>29.88</v>
      </c>
      <c r="F368" t="n">
        <v>25.41</v>
      </c>
      <c r="G368" t="n">
        <v>34.65</v>
      </c>
      <c r="H368" t="n">
        <v>0.48</v>
      </c>
      <c r="I368" t="n">
        <v>44</v>
      </c>
      <c r="J368" t="n">
        <v>221.57</v>
      </c>
      <c r="K368" t="n">
        <v>56.13</v>
      </c>
      <c r="L368" t="n">
        <v>6</v>
      </c>
      <c r="M368" t="n">
        <v>42</v>
      </c>
      <c r="N368" t="n">
        <v>49.45</v>
      </c>
      <c r="O368" t="n">
        <v>27561.39</v>
      </c>
      <c r="P368" t="n">
        <v>353.59</v>
      </c>
      <c r="Q368" t="n">
        <v>1397.33</v>
      </c>
      <c r="R368" t="n">
        <v>113.1</v>
      </c>
      <c r="S368" t="n">
        <v>66.97</v>
      </c>
      <c r="T368" t="n">
        <v>20331.51</v>
      </c>
      <c r="U368" t="n">
        <v>0.59</v>
      </c>
      <c r="V368" t="n">
        <v>0.83</v>
      </c>
      <c r="W368" t="n">
        <v>5.37</v>
      </c>
      <c r="X368" t="n">
        <v>1.25</v>
      </c>
      <c r="Y368" t="n">
        <v>1</v>
      </c>
      <c r="Z368" t="n">
        <v>10</v>
      </c>
    </row>
    <row r="369">
      <c r="A369" t="n">
        <v>21</v>
      </c>
      <c r="B369" t="n">
        <v>110</v>
      </c>
      <c r="C369" t="inlineStr">
        <is>
          <t xml:space="preserve">CONCLUIDO	</t>
        </is>
      </c>
      <c r="D369" t="n">
        <v>3.3655</v>
      </c>
      <c r="E369" t="n">
        <v>29.71</v>
      </c>
      <c r="F369" t="n">
        <v>25.33</v>
      </c>
      <c r="G369" t="n">
        <v>36.18</v>
      </c>
      <c r="H369" t="n">
        <v>0.5</v>
      </c>
      <c r="I369" t="n">
        <v>42</v>
      </c>
      <c r="J369" t="n">
        <v>221.99</v>
      </c>
      <c r="K369" t="n">
        <v>56.13</v>
      </c>
      <c r="L369" t="n">
        <v>6.25</v>
      </c>
      <c r="M369" t="n">
        <v>40</v>
      </c>
      <c r="N369" t="n">
        <v>49.61</v>
      </c>
      <c r="O369" t="n">
        <v>27612.53</v>
      </c>
      <c r="P369" t="n">
        <v>350.91</v>
      </c>
      <c r="Q369" t="n">
        <v>1397.18</v>
      </c>
      <c r="R369" t="n">
        <v>110.29</v>
      </c>
      <c r="S369" t="n">
        <v>66.97</v>
      </c>
      <c r="T369" t="n">
        <v>18937.98</v>
      </c>
      <c r="U369" t="n">
        <v>0.61</v>
      </c>
      <c r="V369" t="n">
        <v>0.83</v>
      </c>
      <c r="W369" t="n">
        <v>5.36</v>
      </c>
      <c r="X369" t="n">
        <v>1.16</v>
      </c>
      <c r="Y369" t="n">
        <v>1</v>
      </c>
      <c r="Z369" t="n">
        <v>10</v>
      </c>
    </row>
    <row r="370">
      <c r="A370" t="n">
        <v>22</v>
      </c>
      <c r="B370" t="n">
        <v>110</v>
      </c>
      <c r="C370" t="inlineStr">
        <is>
          <t xml:space="preserve">CONCLUIDO	</t>
        </is>
      </c>
      <c r="D370" t="n">
        <v>3.3816</v>
      </c>
      <c r="E370" t="n">
        <v>29.57</v>
      </c>
      <c r="F370" t="n">
        <v>25.27</v>
      </c>
      <c r="G370" t="n">
        <v>37.91</v>
      </c>
      <c r="H370" t="n">
        <v>0.52</v>
      </c>
      <c r="I370" t="n">
        <v>40</v>
      </c>
      <c r="J370" t="n">
        <v>222.4</v>
      </c>
      <c r="K370" t="n">
        <v>56.13</v>
      </c>
      <c r="L370" t="n">
        <v>6.5</v>
      </c>
      <c r="M370" t="n">
        <v>38</v>
      </c>
      <c r="N370" t="n">
        <v>49.78</v>
      </c>
      <c r="O370" t="n">
        <v>27663.85</v>
      </c>
      <c r="P370" t="n">
        <v>349.07</v>
      </c>
      <c r="Q370" t="n">
        <v>1397.35</v>
      </c>
      <c r="R370" t="n">
        <v>108.65</v>
      </c>
      <c r="S370" t="n">
        <v>66.97</v>
      </c>
      <c r="T370" t="n">
        <v>18125.56</v>
      </c>
      <c r="U370" t="n">
        <v>0.62</v>
      </c>
      <c r="V370" t="n">
        <v>0.83</v>
      </c>
      <c r="W370" t="n">
        <v>5.36</v>
      </c>
      <c r="X370" t="n">
        <v>1.1</v>
      </c>
      <c r="Y370" t="n">
        <v>1</v>
      </c>
      <c r="Z370" t="n">
        <v>10</v>
      </c>
    </row>
    <row r="371">
      <c r="A371" t="n">
        <v>23</v>
      </c>
      <c r="B371" t="n">
        <v>110</v>
      </c>
      <c r="C371" t="inlineStr">
        <is>
          <t xml:space="preserve">CONCLUIDO	</t>
        </is>
      </c>
      <c r="D371" t="n">
        <v>3.3964</v>
      </c>
      <c r="E371" t="n">
        <v>29.44</v>
      </c>
      <c r="F371" t="n">
        <v>25.23</v>
      </c>
      <c r="G371" t="n">
        <v>39.83</v>
      </c>
      <c r="H371" t="n">
        <v>0.54</v>
      </c>
      <c r="I371" t="n">
        <v>38</v>
      </c>
      <c r="J371" t="n">
        <v>222.82</v>
      </c>
      <c r="K371" t="n">
        <v>56.13</v>
      </c>
      <c r="L371" t="n">
        <v>6.75</v>
      </c>
      <c r="M371" t="n">
        <v>36</v>
      </c>
      <c r="N371" t="n">
        <v>49.94</v>
      </c>
      <c r="O371" t="n">
        <v>27715.11</v>
      </c>
      <c r="P371" t="n">
        <v>346.64</v>
      </c>
      <c r="Q371" t="n">
        <v>1397.27</v>
      </c>
      <c r="R371" t="n">
        <v>107</v>
      </c>
      <c r="S371" t="n">
        <v>66.97</v>
      </c>
      <c r="T371" t="n">
        <v>17313.56</v>
      </c>
      <c r="U371" t="n">
        <v>0.63</v>
      </c>
      <c r="V371" t="n">
        <v>0.83</v>
      </c>
      <c r="W371" t="n">
        <v>5.36</v>
      </c>
      <c r="X371" t="n">
        <v>1.06</v>
      </c>
      <c r="Y371" t="n">
        <v>1</v>
      </c>
      <c r="Z371" t="n">
        <v>10</v>
      </c>
    </row>
    <row r="372">
      <c r="A372" t="n">
        <v>24</v>
      </c>
      <c r="B372" t="n">
        <v>110</v>
      </c>
      <c r="C372" t="inlineStr">
        <is>
          <t xml:space="preserve">CONCLUIDO	</t>
        </is>
      </c>
      <c r="D372" t="n">
        <v>3.4036</v>
      </c>
      <c r="E372" t="n">
        <v>29.38</v>
      </c>
      <c r="F372" t="n">
        <v>25.21</v>
      </c>
      <c r="G372" t="n">
        <v>40.87</v>
      </c>
      <c r="H372" t="n">
        <v>0.5600000000000001</v>
      </c>
      <c r="I372" t="n">
        <v>37</v>
      </c>
      <c r="J372" t="n">
        <v>223.23</v>
      </c>
      <c r="K372" t="n">
        <v>56.13</v>
      </c>
      <c r="L372" t="n">
        <v>7</v>
      </c>
      <c r="M372" t="n">
        <v>35</v>
      </c>
      <c r="N372" t="n">
        <v>50.11</v>
      </c>
      <c r="O372" t="n">
        <v>27766.43</v>
      </c>
      <c r="P372" t="n">
        <v>346.13</v>
      </c>
      <c r="Q372" t="n">
        <v>1397.23</v>
      </c>
      <c r="R372" t="n">
        <v>106.69</v>
      </c>
      <c r="S372" t="n">
        <v>66.97</v>
      </c>
      <c r="T372" t="n">
        <v>17163.53</v>
      </c>
      <c r="U372" t="n">
        <v>0.63</v>
      </c>
      <c r="V372" t="n">
        <v>0.84</v>
      </c>
      <c r="W372" t="n">
        <v>5.35</v>
      </c>
      <c r="X372" t="n">
        <v>1.04</v>
      </c>
      <c r="Y372" t="n">
        <v>1</v>
      </c>
      <c r="Z372" t="n">
        <v>10</v>
      </c>
    </row>
    <row r="373">
      <c r="A373" t="n">
        <v>25</v>
      </c>
      <c r="B373" t="n">
        <v>110</v>
      </c>
      <c r="C373" t="inlineStr">
        <is>
          <t xml:space="preserve">CONCLUIDO	</t>
        </is>
      </c>
      <c r="D373" t="n">
        <v>3.4219</v>
      </c>
      <c r="E373" t="n">
        <v>29.22</v>
      </c>
      <c r="F373" t="n">
        <v>25.13</v>
      </c>
      <c r="G373" t="n">
        <v>43.09</v>
      </c>
      <c r="H373" t="n">
        <v>0.58</v>
      </c>
      <c r="I373" t="n">
        <v>35</v>
      </c>
      <c r="J373" t="n">
        <v>223.65</v>
      </c>
      <c r="K373" t="n">
        <v>56.13</v>
      </c>
      <c r="L373" t="n">
        <v>7.25</v>
      </c>
      <c r="M373" t="n">
        <v>33</v>
      </c>
      <c r="N373" t="n">
        <v>50.27</v>
      </c>
      <c r="O373" t="n">
        <v>27817.81</v>
      </c>
      <c r="P373" t="n">
        <v>342.95</v>
      </c>
      <c r="Q373" t="n">
        <v>1397.32</v>
      </c>
      <c r="R373" t="n">
        <v>104.02</v>
      </c>
      <c r="S373" t="n">
        <v>66.97</v>
      </c>
      <c r="T373" t="n">
        <v>15838.43</v>
      </c>
      <c r="U373" t="n">
        <v>0.64</v>
      </c>
      <c r="V373" t="n">
        <v>0.84</v>
      </c>
      <c r="W373" t="n">
        <v>5.35</v>
      </c>
      <c r="X373" t="n">
        <v>0.97</v>
      </c>
      <c r="Y373" t="n">
        <v>1</v>
      </c>
      <c r="Z373" t="n">
        <v>10</v>
      </c>
    </row>
    <row r="374">
      <c r="A374" t="n">
        <v>26</v>
      </c>
      <c r="B374" t="n">
        <v>110</v>
      </c>
      <c r="C374" t="inlineStr">
        <is>
          <t xml:space="preserve">CONCLUIDO	</t>
        </is>
      </c>
      <c r="D374" t="n">
        <v>3.4313</v>
      </c>
      <c r="E374" t="n">
        <v>29.14</v>
      </c>
      <c r="F374" t="n">
        <v>25.09</v>
      </c>
      <c r="G374" t="n">
        <v>44.28</v>
      </c>
      <c r="H374" t="n">
        <v>0.59</v>
      </c>
      <c r="I374" t="n">
        <v>34</v>
      </c>
      <c r="J374" t="n">
        <v>224.07</v>
      </c>
      <c r="K374" t="n">
        <v>56.13</v>
      </c>
      <c r="L374" t="n">
        <v>7.5</v>
      </c>
      <c r="M374" t="n">
        <v>32</v>
      </c>
      <c r="N374" t="n">
        <v>50.44</v>
      </c>
      <c r="O374" t="n">
        <v>27869.24</v>
      </c>
      <c r="P374" t="n">
        <v>341.5</v>
      </c>
      <c r="Q374" t="n">
        <v>1397.26</v>
      </c>
      <c r="R374" t="n">
        <v>102.87</v>
      </c>
      <c r="S374" t="n">
        <v>66.97</v>
      </c>
      <c r="T374" t="n">
        <v>15266.33</v>
      </c>
      <c r="U374" t="n">
        <v>0.65</v>
      </c>
      <c r="V374" t="n">
        <v>0.84</v>
      </c>
      <c r="W374" t="n">
        <v>5.35</v>
      </c>
      <c r="X374" t="n">
        <v>0.93</v>
      </c>
      <c r="Y374" t="n">
        <v>1</v>
      </c>
      <c r="Z374" t="n">
        <v>10</v>
      </c>
    </row>
    <row r="375">
      <c r="A375" t="n">
        <v>27</v>
      </c>
      <c r="B375" t="n">
        <v>110</v>
      </c>
      <c r="C375" t="inlineStr">
        <is>
          <t xml:space="preserve">CONCLUIDO	</t>
        </is>
      </c>
      <c r="D375" t="n">
        <v>3.4394</v>
      </c>
      <c r="E375" t="n">
        <v>29.08</v>
      </c>
      <c r="F375" t="n">
        <v>25.07</v>
      </c>
      <c r="G375" t="n">
        <v>45.58</v>
      </c>
      <c r="H375" t="n">
        <v>0.61</v>
      </c>
      <c r="I375" t="n">
        <v>33</v>
      </c>
      <c r="J375" t="n">
        <v>224.49</v>
      </c>
      <c r="K375" t="n">
        <v>56.13</v>
      </c>
      <c r="L375" t="n">
        <v>7.75</v>
      </c>
      <c r="M375" t="n">
        <v>31</v>
      </c>
      <c r="N375" t="n">
        <v>50.61</v>
      </c>
      <c r="O375" t="n">
        <v>27920.73</v>
      </c>
      <c r="P375" t="n">
        <v>340.29</v>
      </c>
      <c r="Q375" t="n">
        <v>1397.26</v>
      </c>
      <c r="R375" t="n">
        <v>102.09</v>
      </c>
      <c r="S375" t="n">
        <v>66.97</v>
      </c>
      <c r="T375" t="n">
        <v>14880.93</v>
      </c>
      <c r="U375" t="n">
        <v>0.66</v>
      </c>
      <c r="V375" t="n">
        <v>0.84</v>
      </c>
      <c r="W375" t="n">
        <v>5.34</v>
      </c>
      <c r="X375" t="n">
        <v>0.9</v>
      </c>
      <c r="Y375" t="n">
        <v>1</v>
      </c>
      <c r="Z375" t="n">
        <v>10</v>
      </c>
    </row>
    <row r="376">
      <c r="A376" t="n">
        <v>28</v>
      </c>
      <c r="B376" t="n">
        <v>110</v>
      </c>
      <c r="C376" t="inlineStr">
        <is>
          <t xml:space="preserve">CONCLUIDO	</t>
        </is>
      </c>
      <c r="D376" t="n">
        <v>3.4452</v>
      </c>
      <c r="E376" t="n">
        <v>29.03</v>
      </c>
      <c r="F376" t="n">
        <v>25.06</v>
      </c>
      <c r="G376" t="n">
        <v>46.99</v>
      </c>
      <c r="H376" t="n">
        <v>0.63</v>
      </c>
      <c r="I376" t="n">
        <v>32</v>
      </c>
      <c r="J376" t="n">
        <v>224.9</v>
      </c>
      <c r="K376" t="n">
        <v>56.13</v>
      </c>
      <c r="L376" t="n">
        <v>8</v>
      </c>
      <c r="M376" t="n">
        <v>30</v>
      </c>
      <c r="N376" t="n">
        <v>50.78</v>
      </c>
      <c r="O376" t="n">
        <v>27972.28</v>
      </c>
      <c r="P376" t="n">
        <v>338.48</v>
      </c>
      <c r="Q376" t="n">
        <v>1397.26</v>
      </c>
      <c r="R376" t="n">
        <v>101.65</v>
      </c>
      <c r="S376" t="n">
        <v>66.97</v>
      </c>
      <c r="T376" t="n">
        <v>14668.44</v>
      </c>
      <c r="U376" t="n">
        <v>0.66</v>
      </c>
      <c r="V376" t="n">
        <v>0.84</v>
      </c>
      <c r="W376" t="n">
        <v>5.35</v>
      </c>
      <c r="X376" t="n">
        <v>0.9</v>
      </c>
      <c r="Y376" t="n">
        <v>1</v>
      </c>
      <c r="Z376" t="n">
        <v>10</v>
      </c>
    </row>
    <row r="377">
      <c r="A377" t="n">
        <v>29</v>
      </c>
      <c r="B377" t="n">
        <v>110</v>
      </c>
      <c r="C377" t="inlineStr">
        <is>
          <t xml:space="preserve">CONCLUIDO	</t>
        </is>
      </c>
      <c r="D377" t="n">
        <v>3.4544</v>
      </c>
      <c r="E377" t="n">
        <v>28.95</v>
      </c>
      <c r="F377" t="n">
        <v>25.03</v>
      </c>
      <c r="G377" t="n">
        <v>48.44</v>
      </c>
      <c r="H377" t="n">
        <v>0.65</v>
      </c>
      <c r="I377" t="n">
        <v>31</v>
      </c>
      <c r="J377" t="n">
        <v>225.32</v>
      </c>
      <c r="K377" t="n">
        <v>56.13</v>
      </c>
      <c r="L377" t="n">
        <v>8.25</v>
      </c>
      <c r="M377" t="n">
        <v>29</v>
      </c>
      <c r="N377" t="n">
        <v>50.95</v>
      </c>
      <c r="O377" t="n">
        <v>28023.89</v>
      </c>
      <c r="P377" t="n">
        <v>337.1</v>
      </c>
      <c r="Q377" t="n">
        <v>1397.17</v>
      </c>
      <c r="R377" t="n">
        <v>100.69</v>
      </c>
      <c r="S377" t="n">
        <v>66.97</v>
      </c>
      <c r="T377" t="n">
        <v>14192.59</v>
      </c>
      <c r="U377" t="n">
        <v>0.67</v>
      </c>
      <c r="V377" t="n">
        <v>0.84</v>
      </c>
      <c r="W377" t="n">
        <v>5.34</v>
      </c>
      <c r="X377" t="n">
        <v>0.86</v>
      </c>
      <c r="Y377" t="n">
        <v>1</v>
      </c>
      <c r="Z377" t="n">
        <v>10</v>
      </c>
    </row>
    <row r="378">
      <c r="A378" t="n">
        <v>30</v>
      </c>
      <c r="B378" t="n">
        <v>110</v>
      </c>
      <c r="C378" t="inlineStr">
        <is>
          <t xml:space="preserve">CONCLUIDO	</t>
        </is>
      </c>
      <c r="D378" t="n">
        <v>3.4654</v>
      </c>
      <c r="E378" t="n">
        <v>28.86</v>
      </c>
      <c r="F378" t="n">
        <v>24.98</v>
      </c>
      <c r="G378" t="n">
        <v>49.95</v>
      </c>
      <c r="H378" t="n">
        <v>0.67</v>
      </c>
      <c r="I378" t="n">
        <v>30</v>
      </c>
      <c r="J378" t="n">
        <v>225.74</v>
      </c>
      <c r="K378" t="n">
        <v>56.13</v>
      </c>
      <c r="L378" t="n">
        <v>8.5</v>
      </c>
      <c r="M378" t="n">
        <v>28</v>
      </c>
      <c r="N378" t="n">
        <v>51.11</v>
      </c>
      <c r="O378" t="n">
        <v>28075.56</v>
      </c>
      <c r="P378" t="n">
        <v>335.2</v>
      </c>
      <c r="Q378" t="n">
        <v>1397.31</v>
      </c>
      <c r="R378" t="n">
        <v>99.17</v>
      </c>
      <c r="S378" t="n">
        <v>66.97</v>
      </c>
      <c r="T378" t="n">
        <v>13438.48</v>
      </c>
      <c r="U378" t="n">
        <v>0.68</v>
      </c>
      <c r="V378" t="n">
        <v>0.84</v>
      </c>
      <c r="W378" t="n">
        <v>5.34</v>
      </c>
      <c r="X378" t="n">
        <v>0.8100000000000001</v>
      </c>
      <c r="Y378" t="n">
        <v>1</v>
      </c>
      <c r="Z378" t="n">
        <v>10</v>
      </c>
    </row>
    <row r="379">
      <c r="A379" t="n">
        <v>31</v>
      </c>
      <c r="B379" t="n">
        <v>110</v>
      </c>
      <c r="C379" t="inlineStr">
        <is>
          <t xml:space="preserve">CONCLUIDO	</t>
        </is>
      </c>
      <c r="D379" t="n">
        <v>3.4724</v>
      </c>
      <c r="E379" t="n">
        <v>28.8</v>
      </c>
      <c r="F379" t="n">
        <v>24.96</v>
      </c>
      <c r="G379" t="n">
        <v>51.64</v>
      </c>
      <c r="H379" t="n">
        <v>0.6899999999999999</v>
      </c>
      <c r="I379" t="n">
        <v>29</v>
      </c>
      <c r="J379" t="n">
        <v>226.16</v>
      </c>
      <c r="K379" t="n">
        <v>56.13</v>
      </c>
      <c r="L379" t="n">
        <v>8.75</v>
      </c>
      <c r="M379" t="n">
        <v>27</v>
      </c>
      <c r="N379" t="n">
        <v>51.28</v>
      </c>
      <c r="O379" t="n">
        <v>28127.29</v>
      </c>
      <c r="P379" t="n">
        <v>333.28</v>
      </c>
      <c r="Q379" t="n">
        <v>1397.24</v>
      </c>
      <c r="R379" t="n">
        <v>98.64</v>
      </c>
      <c r="S379" t="n">
        <v>66.97</v>
      </c>
      <c r="T379" t="n">
        <v>13176.2</v>
      </c>
      <c r="U379" t="n">
        <v>0.68</v>
      </c>
      <c r="V379" t="n">
        <v>0.84</v>
      </c>
      <c r="W379" t="n">
        <v>5.34</v>
      </c>
      <c r="X379" t="n">
        <v>0.79</v>
      </c>
      <c r="Y379" t="n">
        <v>1</v>
      </c>
      <c r="Z379" t="n">
        <v>10</v>
      </c>
    </row>
    <row r="380">
      <c r="A380" t="n">
        <v>32</v>
      </c>
      <c r="B380" t="n">
        <v>110</v>
      </c>
      <c r="C380" t="inlineStr">
        <is>
          <t xml:space="preserve">CONCLUIDO	</t>
        </is>
      </c>
      <c r="D380" t="n">
        <v>3.4808</v>
      </c>
      <c r="E380" t="n">
        <v>28.73</v>
      </c>
      <c r="F380" t="n">
        <v>24.93</v>
      </c>
      <c r="G380" t="n">
        <v>53.43</v>
      </c>
      <c r="H380" t="n">
        <v>0.71</v>
      </c>
      <c r="I380" t="n">
        <v>28</v>
      </c>
      <c r="J380" t="n">
        <v>226.58</v>
      </c>
      <c r="K380" t="n">
        <v>56.13</v>
      </c>
      <c r="L380" t="n">
        <v>9</v>
      </c>
      <c r="M380" t="n">
        <v>26</v>
      </c>
      <c r="N380" t="n">
        <v>51.45</v>
      </c>
      <c r="O380" t="n">
        <v>28179.08</v>
      </c>
      <c r="P380" t="n">
        <v>332.51</v>
      </c>
      <c r="Q380" t="n">
        <v>1397.22</v>
      </c>
      <c r="R380" t="n">
        <v>97.58</v>
      </c>
      <c r="S380" t="n">
        <v>66.97</v>
      </c>
      <c r="T380" t="n">
        <v>12650.81</v>
      </c>
      <c r="U380" t="n">
        <v>0.6899999999999999</v>
      </c>
      <c r="V380" t="n">
        <v>0.84</v>
      </c>
      <c r="W380" t="n">
        <v>5.34</v>
      </c>
      <c r="X380" t="n">
        <v>0.77</v>
      </c>
      <c r="Y380" t="n">
        <v>1</v>
      </c>
      <c r="Z380" t="n">
        <v>10</v>
      </c>
    </row>
    <row r="381">
      <c r="A381" t="n">
        <v>33</v>
      </c>
      <c r="B381" t="n">
        <v>110</v>
      </c>
      <c r="C381" t="inlineStr">
        <is>
          <t xml:space="preserve">CONCLUIDO	</t>
        </is>
      </c>
      <c r="D381" t="n">
        <v>3.4904</v>
      </c>
      <c r="E381" t="n">
        <v>28.65</v>
      </c>
      <c r="F381" t="n">
        <v>24.9</v>
      </c>
      <c r="G381" t="n">
        <v>55.33</v>
      </c>
      <c r="H381" t="n">
        <v>0.72</v>
      </c>
      <c r="I381" t="n">
        <v>27</v>
      </c>
      <c r="J381" t="n">
        <v>227</v>
      </c>
      <c r="K381" t="n">
        <v>56.13</v>
      </c>
      <c r="L381" t="n">
        <v>9.25</v>
      </c>
      <c r="M381" t="n">
        <v>25</v>
      </c>
      <c r="N381" t="n">
        <v>51.62</v>
      </c>
      <c r="O381" t="n">
        <v>28230.92</v>
      </c>
      <c r="P381" t="n">
        <v>330.24</v>
      </c>
      <c r="Q381" t="n">
        <v>1397.35</v>
      </c>
      <c r="R381" t="n">
        <v>96.14</v>
      </c>
      <c r="S381" t="n">
        <v>66.97</v>
      </c>
      <c r="T381" t="n">
        <v>11934.57</v>
      </c>
      <c r="U381" t="n">
        <v>0.7</v>
      </c>
      <c r="V381" t="n">
        <v>0.85</v>
      </c>
      <c r="W381" t="n">
        <v>5.34</v>
      </c>
      <c r="X381" t="n">
        <v>0.73</v>
      </c>
      <c r="Y381" t="n">
        <v>1</v>
      </c>
      <c r="Z381" t="n">
        <v>10</v>
      </c>
    </row>
    <row r="382">
      <c r="A382" t="n">
        <v>34</v>
      </c>
      <c r="B382" t="n">
        <v>110</v>
      </c>
      <c r="C382" t="inlineStr">
        <is>
          <t xml:space="preserve">CONCLUIDO	</t>
        </is>
      </c>
      <c r="D382" t="n">
        <v>3.4983</v>
      </c>
      <c r="E382" t="n">
        <v>28.59</v>
      </c>
      <c r="F382" t="n">
        <v>24.87</v>
      </c>
      <c r="G382" t="n">
        <v>57.4</v>
      </c>
      <c r="H382" t="n">
        <v>0.74</v>
      </c>
      <c r="I382" t="n">
        <v>26</v>
      </c>
      <c r="J382" t="n">
        <v>227.42</v>
      </c>
      <c r="K382" t="n">
        <v>56.13</v>
      </c>
      <c r="L382" t="n">
        <v>9.5</v>
      </c>
      <c r="M382" t="n">
        <v>24</v>
      </c>
      <c r="N382" t="n">
        <v>51.8</v>
      </c>
      <c r="O382" t="n">
        <v>28282.83</v>
      </c>
      <c r="P382" t="n">
        <v>328.21</v>
      </c>
      <c r="Q382" t="n">
        <v>1397.25</v>
      </c>
      <c r="R382" t="n">
        <v>95.59999999999999</v>
      </c>
      <c r="S382" t="n">
        <v>66.97</v>
      </c>
      <c r="T382" t="n">
        <v>11671.69</v>
      </c>
      <c r="U382" t="n">
        <v>0.7</v>
      </c>
      <c r="V382" t="n">
        <v>0.85</v>
      </c>
      <c r="W382" t="n">
        <v>5.34</v>
      </c>
      <c r="X382" t="n">
        <v>0.71</v>
      </c>
      <c r="Y382" t="n">
        <v>1</v>
      </c>
      <c r="Z382" t="n">
        <v>10</v>
      </c>
    </row>
    <row r="383">
      <c r="A383" t="n">
        <v>35</v>
      </c>
      <c r="B383" t="n">
        <v>110</v>
      </c>
      <c r="C383" t="inlineStr">
        <is>
          <t xml:space="preserve">CONCLUIDO	</t>
        </is>
      </c>
      <c r="D383" t="n">
        <v>3.5067</v>
      </c>
      <c r="E383" t="n">
        <v>28.52</v>
      </c>
      <c r="F383" t="n">
        <v>24.85</v>
      </c>
      <c r="G383" t="n">
        <v>59.64</v>
      </c>
      <c r="H383" t="n">
        <v>0.76</v>
      </c>
      <c r="I383" t="n">
        <v>25</v>
      </c>
      <c r="J383" t="n">
        <v>227.84</v>
      </c>
      <c r="K383" t="n">
        <v>56.13</v>
      </c>
      <c r="L383" t="n">
        <v>9.75</v>
      </c>
      <c r="M383" t="n">
        <v>23</v>
      </c>
      <c r="N383" t="n">
        <v>51.97</v>
      </c>
      <c r="O383" t="n">
        <v>28334.8</v>
      </c>
      <c r="P383" t="n">
        <v>326.91</v>
      </c>
      <c r="Q383" t="n">
        <v>1397.2</v>
      </c>
      <c r="R383" t="n">
        <v>94.59</v>
      </c>
      <c r="S383" t="n">
        <v>66.97</v>
      </c>
      <c r="T383" t="n">
        <v>11172.89</v>
      </c>
      <c r="U383" t="n">
        <v>0.71</v>
      </c>
      <c r="V383" t="n">
        <v>0.85</v>
      </c>
      <c r="W383" t="n">
        <v>5.34</v>
      </c>
      <c r="X383" t="n">
        <v>0.68</v>
      </c>
      <c r="Y383" t="n">
        <v>1</v>
      </c>
      <c r="Z383" t="n">
        <v>10</v>
      </c>
    </row>
    <row r="384">
      <c r="A384" t="n">
        <v>36</v>
      </c>
      <c r="B384" t="n">
        <v>110</v>
      </c>
      <c r="C384" t="inlineStr">
        <is>
          <t xml:space="preserve">CONCLUIDO	</t>
        </is>
      </c>
      <c r="D384" t="n">
        <v>3.5055</v>
      </c>
      <c r="E384" t="n">
        <v>28.53</v>
      </c>
      <c r="F384" t="n">
        <v>24.86</v>
      </c>
      <c r="G384" t="n">
        <v>59.66</v>
      </c>
      <c r="H384" t="n">
        <v>0.78</v>
      </c>
      <c r="I384" t="n">
        <v>25</v>
      </c>
      <c r="J384" t="n">
        <v>228.27</v>
      </c>
      <c r="K384" t="n">
        <v>56.13</v>
      </c>
      <c r="L384" t="n">
        <v>10</v>
      </c>
      <c r="M384" t="n">
        <v>23</v>
      </c>
      <c r="N384" t="n">
        <v>52.14</v>
      </c>
      <c r="O384" t="n">
        <v>28386.82</v>
      </c>
      <c r="P384" t="n">
        <v>326.01</v>
      </c>
      <c r="Q384" t="n">
        <v>1397.28</v>
      </c>
      <c r="R384" t="n">
        <v>95.15000000000001</v>
      </c>
      <c r="S384" t="n">
        <v>66.97</v>
      </c>
      <c r="T384" t="n">
        <v>11454.08</v>
      </c>
      <c r="U384" t="n">
        <v>0.7</v>
      </c>
      <c r="V384" t="n">
        <v>0.85</v>
      </c>
      <c r="W384" t="n">
        <v>5.33</v>
      </c>
      <c r="X384" t="n">
        <v>0.6899999999999999</v>
      </c>
      <c r="Y384" t="n">
        <v>1</v>
      </c>
      <c r="Z384" t="n">
        <v>10</v>
      </c>
    </row>
    <row r="385">
      <c r="A385" t="n">
        <v>37</v>
      </c>
      <c r="B385" t="n">
        <v>110</v>
      </c>
      <c r="C385" t="inlineStr">
        <is>
          <t xml:space="preserve">CONCLUIDO	</t>
        </is>
      </c>
      <c r="D385" t="n">
        <v>3.5155</v>
      </c>
      <c r="E385" t="n">
        <v>28.45</v>
      </c>
      <c r="F385" t="n">
        <v>24.82</v>
      </c>
      <c r="G385" t="n">
        <v>62.05</v>
      </c>
      <c r="H385" t="n">
        <v>0.8</v>
      </c>
      <c r="I385" t="n">
        <v>24</v>
      </c>
      <c r="J385" t="n">
        <v>228.69</v>
      </c>
      <c r="K385" t="n">
        <v>56.13</v>
      </c>
      <c r="L385" t="n">
        <v>10.25</v>
      </c>
      <c r="M385" t="n">
        <v>22</v>
      </c>
      <c r="N385" t="n">
        <v>52.31</v>
      </c>
      <c r="O385" t="n">
        <v>28438.91</v>
      </c>
      <c r="P385" t="n">
        <v>324.04</v>
      </c>
      <c r="Q385" t="n">
        <v>1397.31</v>
      </c>
      <c r="R385" t="n">
        <v>93.81999999999999</v>
      </c>
      <c r="S385" t="n">
        <v>66.97</v>
      </c>
      <c r="T385" t="n">
        <v>10792.32</v>
      </c>
      <c r="U385" t="n">
        <v>0.71</v>
      </c>
      <c r="V385" t="n">
        <v>0.85</v>
      </c>
      <c r="W385" t="n">
        <v>5.33</v>
      </c>
      <c r="X385" t="n">
        <v>0.65</v>
      </c>
      <c r="Y385" t="n">
        <v>1</v>
      </c>
      <c r="Z385" t="n">
        <v>10</v>
      </c>
    </row>
    <row r="386">
      <c r="A386" t="n">
        <v>38</v>
      </c>
      <c r="B386" t="n">
        <v>110</v>
      </c>
      <c r="C386" t="inlineStr">
        <is>
          <t xml:space="preserve">CONCLUIDO	</t>
        </is>
      </c>
      <c r="D386" t="n">
        <v>3.523</v>
      </c>
      <c r="E386" t="n">
        <v>28.38</v>
      </c>
      <c r="F386" t="n">
        <v>24.8</v>
      </c>
      <c r="G386" t="n">
        <v>64.7</v>
      </c>
      <c r="H386" t="n">
        <v>0.8100000000000001</v>
      </c>
      <c r="I386" t="n">
        <v>23</v>
      </c>
      <c r="J386" t="n">
        <v>229.11</v>
      </c>
      <c r="K386" t="n">
        <v>56.13</v>
      </c>
      <c r="L386" t="n">
        <v>10.5</v>
      </c>
      <c r="M386" t="n">
        <v>21</v>
      </c>
      <c r="N386" t="n">
        <v>52.48</v>
      </c>
      <c r="O386" t="n">
        <v>28491.06</v>
      </c>
      <c r="P386" t="n">
        <v>322.27</v>
      </c>
      <c r="Q386" t="n">
        <v>1397.24</v>
      </c>
      <c r="R386" t="n">
        <v>93.20999999999999</v>
      </c>
      <c r="S386" t="n">
        <v>66.97</v>
      </c>
      <c r="T386" t="n">
        <v>10490.11</v>
      </c>
      <c r="U386" t="n">
        <v>0.72</v>
      </c>
      <c r="V386" t="n">
        <v>0.85</v>
      </c>
      <c r="W386" t="n">
        <v>5.33</v>
      </c>
      <c r="X386" t="n">
        <v>0.64</v>
      </c>
      <c r="Y386" t="n">
        <v>1</v>
      </c>
      <c r="Z386" t="n">
        <v>10</v>
      </c>
    </row>
    <row r="387">
      <c r="A387" t="n">
        <v>39</v>
      </c>
      <c r="B387" t="n">
        <v>110</v>
      </c>
      <c r="C387" t="inlineStr">
        <is>
          <t xml:space="preserve">CONCLUIDO	</t>
        </is>
      </c>
      <c r="D387" t="n">
        <v>3.5219</v>
      </c>
      <c r="E387" t="n">
        <v>28.39</v>
      </c>
      <c r="F387" t="n">
        <v>24.81</v>
      </c>
      <c r="G387" t="n">
        <v>64.72</v>
      </c>
      <c r="H387" t="n">
        <v>0.83</v>
      </c>
      <c r="I387" t="n">
        <v>23</v>
      </c>
      <c r="J387" t="n">
        <v>229.53</v>
      </c>
      <c r="K387" t="n">
        <v>56.13</v>
      </c>
      <c r="L387" t="n">
        <v>10.75</v>
      </c>
      <c r="M387" t="n">
        <v>21</v>
      </c>
      <c r="N387" t="n">
        <v>52.66</v>
      </c>
      <c r="O387" t="n">
        <v>28543.27</v>
      </c>
      <c r="P387" t="n">
        <v>321.51</v>
      </c>
      <c r="Q387" t="n">
        <v>1397.27</v>
      </c>
      <c r="R387" t="n">
        <v>93.37</v>
      </c>
      <c r="S387" t="n">
        <v>66.97</v>
      </c>
      <c r="T387" t="n">
        <v>10572.95</v>
      </c>
      <c r="U387" t="n">
        <v>0.72</v>
      </c>
      <c r="V387" t="n">
        <v>0.85</v>
      </c>
      <c r="W387" t="n">
        <v>5.34</v>
      </c>
      <c r="X387" t="n">
        <v>0.64</v>
      </c>
      <c r="Y387" t="n">
        <v>1</v>
      </c>
      <c r="Z387" t="n">
        <v>10</v>
      </c>
    </row>
    <row r="388">
      <c r="A388" t="n">
        <v>40</v>
      </c>
      <c r="B388" t="n">
        <v>110</v>
      </c>
      <c r="C388" t="inlineStr">
        <is>
          <t xml:space="preserve">CONCLUIDO	</t>
        </is>
      </c>
      <c r="D388" t="n">
        <v>3.5332</v>
      </c>
      <c r="E388" t="n">
        <v>28.3</v>
      </c>
      <c r="F388" t="n">
        <v>24.76</v>
      </c>
      <c r="G388" t="n">
        <v>67.53</v>
      </c>
      <c r="H388" t="n">
        <v>0.85</v>
      </c>
      <c r="I388" t="n">
        <v>22</v>
      </c>
      <c r="J388" t="n">
        <v>229.96</v>
      </c>
      <c r="K388" t="n">
        <v>56.13</v>
      </c>
      <c r="L388" t="n">
        <v>11</v>
      </c>
      <c r="M388" t="n">
        <v>20</v>
      </c>
      <c r="N388" t="n">
        <v>52.83</v>
      </c>
      <c r="O388" t="n">
        <v>28595.54</v>
      </c>
      <c r="P388" t="n">
        <v>319.85</v>
      </c>
      <c r="Q388" t="n">
        <v>1397.22</v>
      </c>
      <c r="R388" t="n">
        <v>92.19</v>
      </c>
      <c r="S388" t="n">
        <v>66.97</v>
      </c>
      <c r="T388" t="n">
        <v>9987.790000000001</v>
      </c>
      <c r="U388" t="n">
        <v>0.73</v>
      </c>
      <c r="V388" t="n">
        <v>0.85</v>
      </c>
      <c r="W388" t="n">
        <v>5.32</v>
      </c>
      <c r="X388" t="n">
        <v>0.6</v>
      </c>
      <c r="Y388" t="n">
        <v>1</v>
      </c>
      <c r="Z388" t="n">
        <v>10</v>
      </c>
    </row>
    <row r="389">
      <c r="A389" t="n">
        <v>41</v>
      </c>
      <c r="B389" t="n">
        <v>110</v>
      </c>
      <c r="C389" t="inlineStr">
        <is>
          <t xml:space="preserve">CONCLUIDO	</t>
        </is>
      </c>
      <c r="D389" t="n">
        <v>3.531</v>
      </c>
      <c r="E389" t="n">
        <v>28.32</v>
      </c>
      <c r="F389" t="n">
        <v>24.78</v>
      </c>
      <c r="G389" t="n">
        <v>67.58</v>
      </c>
      <c r="H389" t="n">
        <v>0.87</v>
      </c>
      <c r="I389" t="n">
        <v>22</v>
      </c>
      <c r="J389" t="n">
        <v>230.38</v>
      </c>
      <c r="K389" t="n">
        <v>56.13</v>
      </c>
      <c r="L389" t="n">
        <v>11.25</v>
      </c>
      <c r="M389" t="n">
        <v>20</v>
      </c>
      <c r="N389" t="n">
        <v>53</v>
      </c>
      <c r="O389" t="n">
        <v>28647.87</v>
      </c>
      <c r="P389" t="n">
        <v>317.8</v>
      </c>
      <c r="Q389" t="n">
        <v>1397.2</v>
      </c>
      <c r="R389" t="n">
        <v>92.41</v>
      </c>
      <c r="S389" t="n">
        <v>66.97</v>
      </c>
      <c r="T389" t="n">
        <v>10097.88</v>
      </c>
      <c r="U389" t="n">
        <v>0.72</v>
      </c>
      <c r="V389" t="n">
        <v>0.85</v>
      </c>
      <c r="W389" t="n">
        <v>5.33</v>
      </c>
      <c r="X389" t="n">
        <v>0.61</v>
      </c>
      <c r="Y389" t="n">
        <v>1</v>
      </c>
      <c r="Z389" t="n">
        <v>10</v>
      </c>
    </row>
    <row r="390">
      <c r="A390" t="n">
        <v>42</v>
      </c>
      <c r="B390" t="n">
        <v>110</v>
      </c>
      <c r="C390" t="inlineStr">
        <is>
          <t xml:space="preserve">CONCLUIDO	</t>
        </is>
      </c>
      <c r="D390" t="n">
        <v>3.5415</v>
      </c>
      <c r="E390" t="n">
        <v>28.24</v>
      </c>
      <c r="F390" t="n">
        <v>24.74</v>
      </c>
      <c r="G390" t="n">
        <v>70.68000000000001</v>
      </c>
      <c r="H390" t="n">
        <v>0.89</v>
      </c>
      <c r="I390" t="n">
        <v>21</v>
      </c>
      <c r="J390" t="n">
        <v>230.81</v>
      </c>
      <c r="K390" t="n">
        <v>56.13</v>
      </c>
      <c r="L390" t="n">
        <v>11.5</v>
      </c>
      <c r="M390" t="n">
        <v>19</v>
      </c>
      <c r="N390" t="n">
        <v>53.18</v>
      </c>
      <c r="O390" t="n">
        <v>28700.26</v>
      </c>
      <c r="P390" t="n">
        <v>316.11</v>
      </c>
      <c r="Q390" t="n">
        <v>1397.2</v>
      </c>
      <c r="R390" t="n">
        <v>91.27</v>
      </c>
      <c r="S390" t="n">
        <v>66.97</v>
      </c>
      <c r="T390" t="n">
        <v>9531.98</v>
      </c>
      <c r="U390" t="n">
        <v>0.73</v>
      </c>
      <c r="V390" t="n">
        <v>0.85</v>
      </c>
      <c r="W390" t="n">
        <v>5.32</v>
      </c>
      <c r="X390" t="n">
        <v>0.57</v>
      </c>
      <c r="Y390" t="n">
        <v>1</v>
      </c>
      <c r="Z390" t="n">
        <v>10</v>
      </c>
    </row>
    <row r="391">
      <c r="A391" t="n">
        <v>43</v>
      </c>
      <c r="B391" t="n">
        <v>110</v>
      </c>
      <c r="C391" t="inlineStr">
        <is>
          <t xml:space="preserve">CONCLUIDO	</t>
        </is>
      </c>
      <c r="D391" t="n">
        <v>3.5419</v>
      </c>
      <c r="E391" t="n">
        <v>28.23</v>
      </c>
      <c r="F391" t="n">
        <v>24.73</v>
      </c>
      <c r="G391" t="n">
        <v>70.67</v>
      </c>
      <c r="H391" t="n">
        <v>0.9</v>
      </c>
      <c r="I391" t="n">
        <v>21</v>
      </c>
      <c r="J391" t="n">
        <v>231.23</v>
      </c>
      <c r="K391" t="n">
        <v>56.13</v>
      </c>
      <c r="L391" t="n">
        <v>11.75</v>
      </c>
      <c r="M391" t="n">
        <v>19</v>
      </c>
      <c r="N391" t="n">
        <v>53.36</v>
      </c>
      <c r="O391" t="n">
        <v>28752.71</v>
      </c>
      <c r="P391" t="n">
        <v>314.36</v>
      </c>
      <c r="Q391" t="n">
        <v>1397.2</v>
      </c>
      <c r="R391" t="n">
        <v>91</v>
      </c>
      <c r="S391" t="n">
        <v>66.97</v>
      </c>
      <c r="T391" t="n">
        <v>9397.860000000001</v>
      </c>
      <c r="U391" t="n">
        <v>0.74</v>
      </c>
      <c r="V391" t="n">
        <v>0.85</v>
      </c>
      <c r="W391" t="n">
        <v>5.33</v>
      </c>
      <c r="X391" t="n">
        <v>0.57</v>
      </c>
      <c r="Y391" t="n">
        <v>1</v>
      </c>
      <c r="Z391" t="n">
        <v>10</v>
      </c>
    </row>
    <row r="392">
      <c r="A392" t="n">
        <v>44</v>
      </c>
      <c r="B392" t="n">
        <v>110</v>
      </c>
      <c r="C392" t="inlineStr">
        <is>
          <t xml:space="preserve">CONCLUIDO	</t>
        </is>
      </c>
      <c r="D392" t="n">
        <v>3.5512</v>
      </c>
      <c r="E392" t="n">
        <v>28.16</v>
      </c>
      <c r="F392" t="n">
        <v>24.7</v>
      </c>
      <c r="G392" t="n">
        <v>74.11</v>
      </c>
      <c r="H392" t="n">
        <v>0.92</v>
      </c>
      <c r="I392" t="n">
        <v>20</v>
      </c>
      <c r="J392" t="n">
        <v>231.66</v>
      </c>
      <c r="K392" t="n">
        <v>56.13</v>
      </c>
      <c r="L392" t="n">
        <v>12</v>
      </c>
      <c r="M392" t="n">
        <v>18</v>
      </c>
      <c r="N392" t="n">
        <v>53.53</v>
      </c>
      <c r="O392" t="n">
        <v>28805.23</v>
      </c>
      <c r="P392" t="n">
        <v>313.46</v>
      </c>
      <c r="Q392" t="n">
        <v>1397.17</v>
      </c>
      <c r="R392" t="n">
        <v>90</v>
      </c>
      <c r="S392" t="n">
        <v>66.97</v>
      </c>
      <c r="T392" t="n">
        <v>8899.610000000001</v>
      </c>
      <c r="U392" t="n">
        <v>0.74</v>
      </c>
      <c r="V392" t="n">
        <v>0.85</v>
      </c>
      <c r="W392" t="n">
        <v>5.33</v>
      </c>
      <c r="X392" t="n">
        <v>0.54</v>
      </c>
      <c r="Y392" t="n">
        <v>1</v>
      </c>
      <c r="Z392" t="n">
        <v>10</v>
      </c>
    </row>
    <row r="393">
      <c r="A393" t="n">
        <v>45</v>
      </c>
      <c r="B393" t="n">
        <v>110</v>
      </c>
      <c r="C393" t="inlineStr">
        <is>
          <t xml:space="preserve">CONCLUIDO	</t>
        </is>
      </c>
      <c r="D393" t="n">
        <v>3.552</v>
      </c>
      <c r="E393" t="n">
        <v>28.15</v>
      </c>
      <c r="F393" t="n">
        <v>24.7</v>
      </c>
      <c r="G393" t="n">
        <v>74.09</v>
      </c>
      <c r="H393" t="n">
        <v>0.9399999999999999</v>
      </c>
      <c r="I393" t="n">
        <v>20</v>
      </c>
      <c r="J393" t="n">
        <v>232.08</v>
      </c>
      <c r="K393" t="n">
        <v>56.13</v>
      </c>
      <c r="L393" t="n">
        <v>12.25</v>
      </c>
      <c r="M393" t="n">
        <v>18</v>
      </c>
      <c r="N393" t="n">
        <v>53.71</v>
      </c>
      <c r="O393" t="n">
        <v>28857.81</v>
      </c>
      <c r="P393" t="n">
        <v>310.27</v>
      </c>
      <c r="Q393" t="n">
        <v>1397.23</v>
      </c>
      <c r="R393" t="n">
        <v>89.90000000000001</v>
      </c>
      <c r="S393" t="n">
        <v>66.97</v>
      </c>
      <c r="T393" t="n">
        <v>8853.629999999999</v>
      </c>
      <c r="U393" t="n">
        <v>0.74</v>
      </c>
      <c r="V393" t="n">
        <v>0.85</v>
      </c>
      <c r="W393" t="n">
        <v>5.32</v>
      </c>
      <c r="X393" t="n">
        <v>0.53</v>
      </c>
      <c r="Y393" t="n">
        <v>1</v>
      </c>
      <c r="Z393" t="n">
        <v>10</v>
      </c>
    </row>
    <row r="394">
      <c r="A394" t="n">
        <v>46</v>
      </c>
      <c r="B394" t="n">
        <v>110</v>
      </c>
      <c r="C394" t="inlineStr">
        <is>
          <t xml:space="preserve">CONCLUIDO	</t>
        </is>
      </c>
      <c r="D394" t="n">
        <v>3.5582</v>
      </c>
      <c r="E394" t="n">
        <v>28.1</v>
      </c>
      <c r="F394" t="n">
        <v>24.69</v>
      </c>
      <c r="G394" t="n">
        <v>77.97</v>
      </c>
      <c r="H394" t="n">
        <v>0.96</v>
      </c>
      <c r="I394" t="n">
        <v>19</v>
      </c>
      <c r="J394" t="n">
        <v>232.51</v>
      </c>
      <c r="K394" t="n">
        <v>56.13</v>
      </c>
      <c r="L394" t="n">
        <v>12.5</v>
      </c>
      <c r="M394" t="n">
        <v>17</v>
      </c>
      <c r="N394" t="n">
        <v>53.88</v>
      </c>
      <c r="O394" t="n">
        <v>28910.45</v>
      </c>
      <c r="P394" t="n">
        <v>310.41</v>
      </c>
      <c r="Q394" t="n">
        <v>1397.19</v>
      </c>
      <c r="R394" t="n">
        <v>89.56999999999999</v>
      </c>
      <c r="S394" t="n">
        <v>66.97</v>
      </c>
      <c r="T394" t="n">
        <v>8693.57</v>
      </c>
      <c r="U394" t="n">
        <v>0.75</v>
      </c>
      <c r="V394" t="n">
        <v>0.85</v>
      </c>
      <c r="W394" t="n">
        <v>5.33</v>
      </c>
      <c r="X394" t="n">
        <v>0.52</v>
      </c>
      <c r="Y394" t="n">
        <v>1</v>
      </c>
      <c r="Z394" t="n">
        <v>10</v>
      </c>
    </row>
    <row r="395">
      <c r="A395" t="n">
        <v>47</v>
      </c>
      <c r="B395" t="n">
        <v>110</v>
      </c>
      <c r="C395" t="inlineStr">
        <is>
          <t xml:space="preserve">CONCLUIDO	</t>
        </is>
      </c>
      <c r="D395" t="n">
        <v>3.5591</v>
      </c>
      <c r="E395" t="n">
        <v>28.1</v>
      </c>
      <c r="F395" t="n">
        <v>24.68</v>
      </c>
      <c r="G395" t="n">
        <v>77.94</v>
      </c>
      <c r="H395" t="n">
        <v>0.97</v>
      </c>
      <c r="I395" t="n">
        <v>19</v>
      </c>
      <c r="J395" t="n">
        <v>232.94</v>
      </c>
      <c r="K395" t="n">
        <v>56.13</v>
      </c>
      <c r="L395" t="n">
        <v>12.75</v>
      </c>
      <c r="M395" t="n">
        <v>17</v>
      </c>
      <c r="N395" t="n">
        <v>54.06</v>
      </c>
      <c r="O395" t="n">
        <v>28963.15</v>
      </c>
      <c r="P395" t="n">
        <v>308.52</v>
      </c>
      <c r="Q395" t="n">
        <v>1397.21</v>
      </c>
      <c r="R395" t="n">
        <v>89.43000000000001</v>
      </c>
      <c r="S395" t="n">
        <v>66.97</v>
      </c>
      <c r="T395" t="n">
        <v>8623.719999999999</v>
      </c>
      <c r="U395" t="n">
        <v>0.75</v>
      </c>
      <c r="V395" t="n">
        <v>0.85</v>
      </c>
      <c r="W395" t="n">
        <v>5.32</v>
      </c>
      <c r="X395" t="n">
        <v>0.52</v>
      </c>
      <c r="Y395" t="n">
        <v>1</v>
      </c>
      <c r="Z395" t="n">
        <v>10</v>
      </c>
    </row>
    <row r="396">
      <c r="A396" t="n">
        <v>48</v>
      </c>
      <c r="B396" t="n">
        <v>110</v>
      </c>
      <c r="C396" t="inlineStr">
        <is>
          <t xml:space="preserve">CONCLUIDO	</t>
        </is>
      </c>
      <c r="D396" t="n">
        <v>3.5684</v>
      </c>
      <c r="E396" t="n">
        <v>28.02</v>
      </c>
      <c r="F396" t="n">
        <v>24.65</v>
      </c>
      <c r="G396" t="n">
        <v>82.17</v>
      </c>
      <c r="H396" t="n">
        <v>0.99</v>
      </c>
      <c r="I396" t="n">
        <v>18</v>
      </c>
      <c r="J396" t="n">
        <v>233.37</v>
      </c>
      <c r="K396" t="n">
        <v>56.13</v>
      </c>
      <c r="L396" t="n">
        <v>13</v>
      </c>
      <c r="M396" t="n">
        <v>16</v>
      </c>
      <c r="N396" t="n">
        <v>54.24</v>
      </c>
      <c r="O396" t="n">
        <v>29015.91</v>
      </c>
      <c r="P396" t="n">
        <v>305.86</v>
      </c>
      <c r="Q396" t="n">
        <v>1397.2</v>
      </c>
      <c r="R396" t="n">
        <v>88.31</v>
      </c>
      <c r="S396" t="n">
        <v>66.97</v>
      </c>
      <c r="T396" t="n">
        <v>8064.85</v>
      </c>
      <c r="U396" t="n">
        <v>0.76</v>
      </c>
      <c r="V396" t="n">
        <v>0.85</v>
      </c>
      <c r="W396" t="n">
        <v>5.32</v>
      </c>
      <c r="X396" t="n">
        <v>0.48</v>
      </c>
      <c r="Y396" t="n">
        <v>1</v>
      </c>
      <c r="Z396" t="n">
        <v>10</v>
      </c>
    </row>
    <row r="397">
      <c r="A397" t="n">
        <v>49</v>
      </c>
      <c r="B397" t="n">
        <v>110</v>
      </c>
      <c r="C397" t="inlineStr">
        <is>
          <t xml:space="preserve">CONCLUIDO	</t>
        </is>
      </c>
      <c r="D397" t="n">
        <v>3.5674</v>
      </c>
      <c r="E397" t="n">
        <v>28.03</v>
      </c>
      <c r="F397" t="n">
        <v>24.66</v>
      </c>
      <c r="G397" t="n">
        <v>82.2</v>
      </c>
      <c r="H397" t="n">
        <v>1.01</v>
      </c>
      <c r="I397" t="n">
        <v>18</v>
      </c>
      <c r="J397" t="n">
        <v>233.79</v>
      </c>
      <c r="K397" t="n">
        <v>56.13</v>
      </c>
      <c r="L397" t="n">
        <v>13.25</v>
      </c>
      <c r="M397" t="n">
        <v>16</v>
      </c>
      <c r="N397" t="n">
        <v>54.42</v>
      </c>
      <c r="O397" t="n">
        <v>29068.74</v>
      </c>
      <c r="P397" t="n">
        <v>305.66</v>
      </c>
      <c r="Q397" t="n">
        <v>1397.2</v>
      </c>
      <c r="R397" t="n">
        <v>88.67</v>
      </c>
      <c r="S397" t="n">
        <v>66.97</v>
      </c>
      <c r="T397" t="n">
        <v>8247.15</v>
      </c>
      <c r="U397" t="n">
        <v>0.76</v>
      </c>
      <c r="V397" t="n">
        <v>0.85</v>
      </c>
      <c r="W397" t="n">
        <v>5.32</v>
      </c>
      <c r="X397" t="n">
        <v>0.49</v>
      </c>
      <c r="Y397" t="n">
        <v>1</v>
      </c>
      <c r="Z397" t="n">
        <v>10</v>
      </c>
    </row>
    <row r="398">
      <c r="A398" t="n">
        <v>50</v>
      </c>
      <c r="B398" t="n">
        <v>110</v>
      </c>
      <c r="C398" t="inlineStr">
        <is>
          <t xml:space="preserve">CONCLUIDO	</t>
        </is>
      </c>
      <c r="D398" t="n">
        <v>3.5788</v>
      </c>
      <c r="E398" t="n">
        <v>27.94</v>
      </c>
      <c r="F398" t="n">
        <v>24.61</v>
      </c>
      <c r="G398" t="n">
        <v>86.86</v>
      </c>
      <c r="H398" t="n">
        <v>1.02</v>
      </c>
      <c r="I398" t="n">
        <v>17</v>
      </c>
      <c r="J398" t="n">
        <v>234.22</v>
      </c>
      <c r="K398" t="n">
        <v>56.13</v>
      </c>
      <c r="L398" t="n">
        <v>13.5</v>
      </c>
      <c r="M398" t="n">
        <v>15</v>
      </c>
      <c r="N398" t="n">
        <v>54.6</v>
      </c>
      <c r="O398" t="n">
        <v>29121.64</v>
      </c>
      <c r="P398" t="n">
        <v>301.76</v>
      </c>
      <c r="Q398" t="n">
        <v>1397.22</v>
      </c>
      <c r="R398" t="n">
        <v>87.05</v>
      </c>
      <c r="S398" t="n">
        <v>66.97</v>
      </c>
      <c r="T398" t="n">
        <v>7440.21</v>
      </c>
      <c r="U398" t="n">
        <v>0.77</v>
      </c>
      <c r="V398" t="n">
        <v>0.86</v>
      </c>
      <c r="W398" t="n">
        <v>5.32</v>
      </c>
      <c r="X398" t="n">
        <v>0.45</v>
      </c>
      <c r="Y398" t="n">
        <v>1</v>
      </c>
      <c r="Z398" t="n">
        <v>10</v>
      </c>
    </row>
    <row r="399">
      <c r="A399" t="n">
        <v>51</v>
      </c>
      <c r="B399" t="n">
        <v>110</v>
      </c>
      <c r="C399" t="inlineStr">
        <is>
          <t xml:space="preserve">CONCLUIDO	</t>
        </is>
      </c>
      <c r="D399" t="n">
        <v>3.579</v>
      </c>
      <c r="E399" t="n">
        <v>27.94</v>
      </c>
      <c r="F399" t="n">
        <v>24.61</v>
      </c>
      <c r="G399" t="n">
        <v>86.86</v>
      </c>
      <c r="H399" t="n">
        <v>1.04</v>
      </c>
      <c r="I399" t="n">
        <v>17</v>
      </c>
      <c r="J399" t="n">
        <v>234.65</v>
      </c>
      <c r="K399" t="n">
        <v>56.13</v>
      </c>
      <c r="L399" t="n">
        <v>13.75</v>
      </c>
      <c r="M399" t="n">
        <v>15</v>
      </c>
      <c r="N399" t="n">
        <v>54.78</v>
      </c>
      <c r="O399" t="n">
        <v>29174.59</v>
      </c>
      <c r="P399" t="n">
        <v>301.35</v>
      </c>
      <c r="Q399" t="n">
        <v>1397.18</v>
      </c>
      <c r="R399" t="n">
        <v>87.09999999999999</v>
      </c>
      <c r="S399" t="n">
        <v>66.97</v>
      </c>
      <c r="T399" t="n">
        <v>7465.3</v>
      </c>
      <c r="U399" t="n">
        <v>0.77</v>
      </c>
      <c r="V399" t="n">
        <v>0.86</v>
      </c>
      <c r="W399" t="n">
        <v>5.32</v>
      </c>
      <c r="X399" t="n">
        <v>0.44</v>
      </c>
      <c r="Y399" t="n">
        <v>1</v>
      </c>
      <c r="Z399" t="n">
        <v>10</v>
      </c>
    </row>
    <row r="400">
      <c r="A400" t="n">
        <v>52</v>
      </c>
      <c r="B400" t="n">
        <v>110</v>
      </c>
      <c r="C400" t="inlineStr">
        <is>
          <t xml:space="preserve">CONCLUIDO	</t>
        </is>
      </c>
      <c r="D400" t="n">
        <v>3.579</v>
      </c>
      <c r="E400" t="n">
        <v>27.94</v>
      </c>
      <c r="F400" t="n">
        <v>24.61</v>
      </c>
      <c r="G400" t="n">
        <v>86.86</v>
      </c>
      <c r="H400" t="n">
        <v>1.06</v>
      </c>
      <c r="I400" t="n">
        <v>17</v>
      </c>
      <c r="J400" t="n">
        <v>235.08</v>
      </c>
      <c r="K400" t="n">
        <v>56.13</v>
      </c>
      <c r="L400" t="n">
        <v>14</v>
      </c>
      <c r="M400" t="n">
        <v>15</v>
      </c>
      <c r="N400" t="n">
        <v>54.96</v>
      </c>
      <c r="O400" t="n">
        <v>29227.61</v>
      </c>
      <c r="P400" t="n">
        <v>299.22</v>
      </c>
      <c r="Q400" t="n">
        <v>1397.19</v>
      </c>
      <c r="R400" t="n">
        <v>87.19</v>
      </c>
      <c r="S400" t="n">
        <v>66.97</v>
      </c>
      <c r="T400" t="n">
        <v>7511.45</v>
      </c>
      <c r="U400" t="n">
        <v>0.77</v>
      </c>
      <c r="V400" t="n">
        <v>0.86</v>
      </c>
      <c r="W400" t="n">
        <v>5.32</v>
      </c>
      <c r="X400" t="n">
        <v>0.45</v>
      </c>
      <c r="Y400" t="n">
        <v>1</v>
      </c>
      <c r="Z400" t="n">
        <v>10</v>
      </c>
    </row>
    <row r="401">
      <c r="A401" t="n">
        <v>53</v>
      </c>
      <c r="B401" t="n">
        <v>110</v>
      </c>
      <c r="C401" t="inlineStr">
        <is>
          <t xml:space="preserve">CONCLUIDO	</t>
        </is>
      </c>
      <c r="D401" t="n">
        <v>3.5855</v>
      </c>
      <c r="E401" t="n">
        <v>27.89</v>
      </c>
      <c r="F401" t="n">
        <v>24.6</v>
      </c>
      <c r="G401" t="n">
        <v>92.26000000000001</v>
      </c>
      <c r="H401" t="n">
        <v>1.08</v>
      </c>
      <c r="I401" t="n">
        <v>16</v>
      </c>
      <c r="J401" t="n">
        <v>235.51</v>
      </c>
      <c r="K401" t="n">
        <v>56.13</v>
      </c>
      <c r="L401" t="n">
        <v>14.25</v>
      </c>
      <c r="M401" t="n">
        <v>14</v>
      </c>
      <c r="N401" t="n">
        <v>55.14</v>
      </c>
      <c r="O401" t="n">
        <v>29280.69</v>
      </c>
      <c r="P401" t="n">
        <v>297.8</v>
      </c>
      <c r="Q401" t="n">
        <v>1397.18</v>
      </c>
      <c r="R401" t="n">
        <v>86.84</v>
      </c>
      <c r="S401" t="n">
        <v>66.97</v>
      </c>
      <c r="T401" t="n">
        <v>7340.17</v>
      </c>
      <c r="U401" t="n">
        <v>0.77</v>
      </c>
      <c r="V401" t="n">
        <v>0.86</v>
      </c>
      <c r="W401" t="n">
        <v>5.32</v>
      </c>
      <c r="X401" t="n">
        <v>0.44</v>
      </c>
      <c r="Y401" t="n">
        <v>1</v>
      </c>
      <c r="Z401" t="n">
        <v>10</v>
      </c>
    </row>
    <row r="402">
      <c r="A402" t="n">
        <v>54</v>
      </c>
      <c r="B402" t="n">
        <v>110</v>
      </c>
      <c r="C402" t="inlineStr">
        <is>
          <t xml:space="preserve">CONCLUIDO	</t>
        </is>
      </c>
      <c r="D402" t="n">
        <v>3.5856</v>
      </c>
      <c r="E402" t="n">
        <v>27.89</v>
      </c>
      <c r="F402" t="n">
        <v>24.6</v>
      </c>
      <c r="G402" t="n">
        <v>92.25</v>
      </c>
      <c r="H402" t="n">
        <v>1.09</v>
      </c>
      <c r="I402" t="n">
        <v>16</v>
      </c>
      <c r="J402" t="n">
        <v>235.94</v>
      </c>
      <c r="K402" t="n">
        <v>56.13</v>
      </c>
      <c r="L402" t="n">
        <v>14.5</v>
      </c>
      <c r="M402" t="n">
        <v>14</v>
      </c>
      <c r="N402" t="n">
        <v>55.32</v>
      </c>
      <c r="O402" t="n">
        <v>29333.84</v>
      </c>
      <c r="P402" t="n">
        <v>297.3</v>
      </c>
      <c r="Q402" t="n">
        <v>1397.2</v>
      </c>
      <c r="R402" t="n">
        <v>86.73999999999999</v>
      </c>
      <c r="S402" t="n">
        <v>66.97</v>
      </c>
      <c r="T402" t="n">
        <v>7291.21</v>
      </c>
      <c r="U402" t="n">
        <v>0.77</v>
      </c>
      <c r="V402" t="n">
        <v>0.86</v>
      </c>
      <c r="W402" t="n">
        <v>5.32</v>
      </c>
      <c r="X402" t="n">
        <v>0.44</v>
      </c>
      <c r="Y402" t="n">
        <v>1</v>
      </c>
      <c r="Z402" t="n">
        <v>10</v>
      </c>
    </row>
    <row r="403">
      <c r="A403" t="n">
        <v>55</v>
      </c>
      <c r="B403" t="n">
        <v>110</v>
      </c>
      <c r="C403" t="inlineStr">
        <is>
          <t xml:space="preserve">CONCLUIDO	</t>
        </is>
      </c>
      <c r="D403" t="n">
        <v>3.5836</v>
      </c>
      <c r="E403" t="n">
        <v>27.9</v>
      </c>
      <c r="F403" t="n">
        <v>24.62</v>
      </c>
      <c r="G403" t="n">
        <v>92.31</v>
      </c>
      <c r="H403" t="n">
        <v>1.11</v>
      </c>
      <c r="I403" t="n">
        <v>16</v>
      </c>
      <c r="J403" t="n">
        <v>236.37</v>
      </c>
      <c r="K403" t="n">
        <v>56.13</v>
      </c>
      <c r="L403" t="n">
        <v>14.75</v>
      </c>
      <c r="M403" t="n">
        <v>14</v>
      </c>
      <c r="N403" t="n">
        <v>55.5</v>
      </c>
      <c r="O403" t="n">
        <v>29387.05</v>
      </c>
      <c r="P403" t="n">
        <v>296.86</v>
      </c>
      <c r="Q403" t="n">
        <v>1397.18</v>
      </c>
      <c r="R403" t="n">
        <v>87.3</v>
      </c>
      <c r="S403" t="n">
        <v>66.97</v>
      </c>
      <c r="T403" t="n">
        <v>7571.75</v>
      </c>
      <c r="U403" t="n">
        <v>0.77</v>
      </c>
      <c r="V403" t="n">
        <v>0.85</v>
      </c>
      <c r="W403" t="n">
        <v>5.32</v>
      </c>
      <c r="X403" t="n">
        <v>0.45</v>
      </c>
      <c r="Y403" t="n">
        <v>1</v>
      </c>
      <c r="Z403" t="n">
        <v>10</v>
      </c>
    </row>
    <row r="404">
      <c r="A404" t="n">
        <v>56</v>
      </c>
      <c r="B404" t="n">
        <v>110</v>
      </c>
      <c r="C404" t="inlineStr">
        <is>
          <t xml:space="preserve">CONCLUIDO	</t>
        </is>
      </c>
      <c r="D404" t="n">
        <v>3.5867</v>
      </c>
      <c r="E404" t="n">
        <v>27.88</v>
      </c>
      <c r="F404" t="n">
        <v>24.59</v>
      </c>
      <c r="G404" t="n">
        <v>92.22</v>
      </c>
      <c r="H404" t="n">
        <v>1.13</v>
      </c>
      <c r="I404" t="n">
        <v>16</v>
      </c>
      <c r="J404" t="n">
        <v>236.81</v>
      </c>
      <c r="K404" t="n">
        <v>56.13</v>
      </c>
      <c r="L404" t="n">
        <v>15</v>
      </c>
      <c r="M404" t="n">
        <v>13</v>
      </c>
      <c r="N404" t="n">
        <v>55.68</v>
      </c>
      <c r="O404" t="n">
        <v>29440.33</v>
      </c>
      <c r="P404" t="n">
        <v>294.35</v>
      </c>
      <c r="Q404" t="n">
        <v>1397.17</v>
      </c>
      <c r="R404" t="n">
        <v>86.43000000000001</v>
      </c>
      <c r="S404" t="n">
        <v>66.97</v>
      </c>
      <c r="T404" t="n">
        <v>7137.45</v>
      </c>
      <c r="U404" t="n">
        <v>0.77</v>
      </c>
      <c r="V404" t="n">
        <v>0.86</v>
      </c>
      <c r="W404" t="n">
        <v>5.32</v>
      </c>
      <c r="X404" t="n">
        <v>0.43</v>
      </c>
      <c r="Y404" t="n">
        <v>1</v>
      </c>
      <c r="Z404" t="n">
        <v>10</v>
      </c>
    </row>
    <row r="405">
      <c r="A405" t="n">
        <v>57</v>
      </c>
      <c r="B405" t="n">
        <v>110</v>
      </c>
      <c r="C405" t="inlineStr">
        <is>
          <t xml:space="preserve">CONCLUIDO	</t>
        </is>
      </c>
      <c r="D405" t="n">
        <v>3.5969</v>
      </c>
      <c r="E405" t="n">
        <v>27.8</v>
      </c>
      <c r="F405" t="n">
        <v>24.56</v>
      </c>
      <c r="G405" t="n">
        <v>98.22</v>
      </c>
      <c r="H405" t="n">
        <v>1.14</v>
      </c>
      <c r="I405" t="n">
        <v>15</v>
      </c>
      <c r="J405" t="n">
        <v>237.24</v>
      </c>
      <c r="K405" t="n">
        <v>56.13</v>
      </c>
      <c r="L405" t="n">
        <v>15.25</v>
      </c>
      <c r="M405" t="n">
        <v>10</v>
      </c>
      <c r="N405" t="n">
        <v>55.86</v>
      </c>
      <c r="O405" t="n">
        <v>29493.67</v>
      </c>
      <c r="P405" t="n">
        <v>293.44</v>
      </c>
      <c r="Q405" t="n">
        <v>1397.2</v>
      </c>
      <c r="R405" t="n">
        <v>85.18000000000001</v>
      </c>
      <c r="S405" t="n">
        <v>66.97</v>
      </c>
      <c r="T405" t="n">
        <v>6517.66</v>
      </c>
      <c r="U405" t="n">
        <v>0.79</v>
      </c>
      <c r="V405" t="n">
        <v>0.86</v>
      </c>
      <c r="W405" t="n">
        <v>5.32</v>
      </c>
      <c r="X405" t="n">
        <v>0.39</v>
      </c>
      <c r="Y405" t="n">
        <v>1</v>
      </c>
      <c r="Z405" t="n">
        <v>10</v>
      </c>
    </row>
    <row r="406">
      <c r="A406" t="n">
        <v>58</v>
      </c>
      <c r="B406" t="n">
        <v>110</v>
      </c>
      <c r="C406" t="inlineStr">
        <is>
          <t xml:space="preserve">CONCLUIDO	</t>
        </is>
      </c>
      <c r="D406" t="n">
        <v>3.594</v>
      </c>
      <c r="E406" t="n">
        <v>27.82</v>
      </c>
      <c r="F406" t="n">
        <v>24.58</v>
      </c>
      <c r="G406" t="n">
        <v>98.31</v>
      </c>
      <c r="H406" t="n">
        <v>1.16</v>
      </c>
      <c r="I406" t="n">
        <v>15</v>
      </c>
      <c r="J406" t="n">
        <v>237.67</v>
      </c>
      <c r="K406" t="n">
        <v>56.13</v>
      </c>
      <c r="L406" t="n">
        <v>15.5</v>
      </c>
      <c r="M406" t="n">
        <v>11</v>
      </c>
      <c r="N406" t="n">
        <v>56.05</v>
      </c>
      <c r="O406" t="n">
        <v>29547.07</v>
      </c>
      <c r="P406" t="n">
        <v>291.61</v>
      </c>
      <c r="Q406" t="n">
        <v>1397.2</v>
      </c>
      <c r="R406" t="n">
        <v>86.06</v>
      </c>
      <c r="S406" t="n">
        <v>66.97</v>
      </c>
      <c r="T406" t="n">
        <v>6957.12</v>
      </c>
      <c r="U406" t="n">
        <v>0.78</v>
      </c>
      <c r="V406" t="n">
        <v>0.86</v>
      </c>
      <c r="W406" t="n">
        <v>5.32</v>
      </c>
      <c r="X406" t="n">
        <v>0.41</v>
      </c>
      <c r="Y406" t="n">
        <v>1</v>
      </c>
      <c r="Z406" t="n">
        <v>10</v>
      </c>
    </row>
    <row r="407">
      <c r="A407" t="n">
        <v>59</v>
      </c>
      <c r="B407" t="n">
        <v>110</v>
      </c>
      <c r="C407" t="inlineStr">
        <is>
          <t xml:space="preserve">CONCLUIDO	</t>
        </is>
      </c>
      <c r="D407" t="n">
        <v>3.5961</v>
      </c>
      <c r="E407" t="n">
        <v>27.81</v>
      </c>
      <c r="F407" t="n">
        <v>24.56</v>
      </c>
      <c r="G407" t="n">
        <v>98.25</v>
      </c>
      <c r="H407" t="n">
        <v>1.18</v>
      </c>
      <c r="I407" t="n">
        <v>15</v>
      </c>
      <c r="J407" t="n">
        <v>238.11</v>
      </c>
      <c r="K407" t="n">
        <v>56.13</v>
      </c>
      <c r="L407" t="n">
        <v>15.75</v>
      </c>
      <c r="M407" t="n">
        <v>10</v>
      </c>
      <c r="N407" t="n">
        <v>56.23</v>
      </c>
      <c r="O407" t="n">
        <v>29600.54</v>
      </c>
      <c r="P407" t="n">
        <v>289.11</v>
      </c>
      <c r="Q407" t="n">
        <v>1397.24</v>
      </c>
      <c r="R407" t="n">
        <v>85.56</v>
      </c>
      <c r="S407" t="n">
        <v>66.97</v>
      </c>
      <c r="T407" t="n">
        <v>6704.48</v>
      </c>
      <c r="U407" t="n">
        <v>0.78</v>
      </c>
      <c r="V407" t="n">
        <v>0.86</v>
      </c>
      <c r="W407" t="n">
        <v>5.31</v>
      </c>
      <c r="X407" t="n">
        <v>0.4</v>
      </c>
      <c r="Y407" t="n">
        <v>1</v>
      </c>
      <c r="Z407" t="n">
        <v>10</v>
      </c>
    </row>
    <row r="408">
      <c r="A408" t="n">
        <v>60</v>
      </c>
      <c r="B408" t="n">
        <v>110</v>
      </c>
      <c r="C408" t="inlineStr">
        <is>
          <t xml:space="preserve">CONCLUIDO	</t>
        </is>
      </c>
      <c r="D408" t="n">
        <v>3.5944</v>
      </c>
      <c r="E408" t="n">
        <v>27.82</v>
      </c>
      <c r="F408" t="n">
        <v>24.57</v>
      </c>
      <c r="G408" t="n">
        <v>98.3</v>
      </c>
      <c r="H408" t="n">
        <v>1.19</v>
      </c>
      <c r="I408" t="n">
        <v>15</v>
      </c>
      <c r="J408" t="n">
        <v>238.54</v>
      </c>
      <c r="K408" t="n">
        <v>56.13</v>
      </c>
      <c r="L408" t="n">
        <v>16</v>
      </c>
      <c r="M408" t="n">
        <v>7</v>
      </c>
      <c r="N408" t="n">
        <v>56.41</v>
      </c>
      <c r="O408" t="n">
        <v>29654.08</v>
      </c>
      <c r="P408" t="n">
        <v>288.05</v>
      </c>
      <c r="Q408" t="n">
        <v>1397.24</v>
      </c>
      <c r="R408" t="n">
        <v>85.70999999999999</v>
      </c>
      <c r="S408" t="n">
        <v>66.97</v>
      </c>
      <c r="T408" t="n">
        <v>6783.14</v>
      </c>
      <c r="U408" t="n">
        <v>0.78</v>
      </c>
      <c r="V408" t="n">
        <v>0.86</v>
      </c>
      <c r="W408" t="n">
        <v>5.32</v>
      </c>
      <c r="X408" t="n">
        <v>0.41</v>
      </c>
      <c r="Y408" t="n">
        <v>1</v>
      </c>
      <c r="Z408" t="n">
        <v>10</v>
      </c>
    </row>
    <row r="409">
      <c r="A409" t="n">
        <v>61</v>
      </c>
      <c r="B409" t="n">
        <v>110</v>
      </c>
      <c r="C409" t="inlineStr">
        <is>
          <t xml:space="preserve">CONCLUIDO	</t>
        </is>
      </c>
      <c r="D409" t="n">
        <v>3.6044</v>
      </c>
      <c r="E409" t="n">
        <v>27.74</v>
      </c>
      <c r="F409" t="n">
        <v>24.54</v>
      </c>
      <c r="G409" t="n">
        <v>105.17</v>
      </c>
      <c r="H409" t="n">
        <v>1.21</v>
      </c>
      <c r="I409" t="n">
        <v>14</v>
      </c>
      <c r="J409" t="n">
        <v>238.97</v>
      </c>
      <c r="K409" t="n">
        <v>56.13</v>
      </c>
      <c r="L409" t="n">
        <v>16.25</v>
      </c>
      <c r="M409" t="n">
        <v>5</v>
      </c>
      <c r="N409" t="n">
        <v>56.6</v>
      </c>
      <c r="O409" t="n">
        <v>29707.68</v>
      </c>
      <c r="P409" t="n">
        <v>287.52</v>
      </c>
      <c r="Q409" t="n">
        <v>1397.18</v>
      </c>
      <c r="R409" t="n">
        <v>84.48999999999999</v>
      </c>
      <c r="S409" t="n">
        <v>66.97</v>
      </c>
      <c r="T409" t="n">
        <v>6178.17</v>
      </c>
      <c r="U409" t="n">
        <v>0.79</v>
      </c>
      <c r="V409" t="n">
        <v>0.86</v>
      </c>
      <c r="W409" t="n">
        <v>5.32</v>
      </c>
      <c r="X409" t="n">
        <v>0.37</v>
      </c>
      <c r="Y409" t="n">
        <v>1</v>
      </c>
      <c r="Z409" t="n">
        <v>10</v>
      </c>
    </row>
    <row r="410">
      <c r="A410" t="n">
        <v>62</v>
      </c>
      <c r="B410" t="n">
        <v>110</v>
      </c>
      <c r="C410" t="inlineStr">
        <is>
          <t xml:space="preserve">CONCLUIDO	</t>
        </is>
      </c>
      <c r="D410" t="n">
        <v>3.6027</v>
      </c>
      <c r="E410" t="n">
        <v>27.76</v>
      </c>
      <c r="F410" t="n">
        <v>24.55</v>
      </c>
      <c r="G410" t="n">
        <v>105.23</v>
      </c>
      <c r="H410" t="n">
        <v>1.23</v>
      </c>
      <c r="I410" t="n">
        <v>14</v>
      </c>
      <c r="J410" t="n">
        <v>239.41</v>
      </c>
      <c r="K410" t="n">
        <v>56.13</v>
      </c>
      <c r="L410" t="n">
        <v>16.5</v>
      </c>
      <c r="M410" t="n">
        <v>3</v>
      </c>
      <c r="N410" t="n">
        <v>56.78</v>
      </c>
      <c r="O410" t="n">
        <v>29761.35</v>
      </c>
      <c r="P410" t="n">
        <v>288.09</v>
      </c>
      <c r="Q410" t="n">
        <v>1397.19</v>
      </c>
      <c r="R410" t="n">
        <v>84.68000000000001</v>
      </c>
      <c r="S410" t="n">
        <v>66.97</v>
      </c>
      <c r="T410" t="n">
        <v>6270.22</v>
      </c>
      <c r="U410" t="n">
        <v>0.79</v>
      </c>
      <c r="V410" t="n">
        <v>0.86</v>
      </c>
      <c r="W410" t="n">
        <v>5.33</v>
      </c>
      <c r="X410" t="n">
        <v>0.39</v>
      </c>
      <c r="Y410" t="n">
        <v>1</v>
      </c>
      <c r="Z410" t="n">
        <v>10</v>
      </c>
    </row>
    <row r="411">
      <c r="A411" t="n">
        <v>63</v>
      </c>
      <c r="B411" t="n">
        <v>110</v>
      </c>
      <c r="C411" t="inlineStr">
        <is>
          <t xml:space="preserve">CONCLUIDO	</t>
        </is>
      </c>
      <c r="D411" t="n">
        <v>3.6037</v>
      </c>
      <c r="E411" t="n">
        <v>27.75</v>
      </c>
      <c r="F411" t="n">
        <v>24.55</v>
      </c>
      <c r="G411" t="n">
        <v>105.19</v>
      </c>
      <c r="H411" t="n">
        <v>1.24</v>
      </c>
      <c r="I411" t="n">
        <v>14</v>
      </c>
      <c r="J411" t="n">
        <v>239.85</v>
      </c>
      <c r="K411" t="n">
        <v>56.13</v>
      </c>
      <c r="L411" t="n">
        <v>16.75</v>
      </c>
      <c r="M411" t="n">
        <v>3</v>
      </c>
      <c r="N411" t="n">
        <v>56.97</v>
      </c>
      <c r="O411" t="n">
        <v>29815.09</v>
      </c>
      <c r="P411" t="n">
        <v>288.56</v>
      </c>
      <c r="Q411" t="n">
        <v>1397.22</v>
      </c>
      <c r="R411" t="n">
        <v>84.56999999999999</v>
      </c>
      <c r="S411" t="n">
        <v>66.97</v>
      </c>
      <c r="T411" t="n">
        <v>6218.78</v>
      </c>
      <c r="U411" t="n">
        <v>0.79</v>
      </c>
      <c r="V411" t="n">
        <v>0.86</v>
      </c>
      <c r="W411" t="n">
        <v>5.33</v>
      </c>
      <c r="X411" t="n">
        <v>0.38</v>
      </c>
      <c r="Y411" t="n">
        <v>1</v>
      </c>
      <c r="Z411" t="n">
        <v>10</v>
      </c>
    </row>
    <row r="412">
      <c r="A412" t="n">
        <v>64</v>
      </c>
      <c r="B412" t="n">
        <v>110</v>
      </c>
      <c r="C412" t="inlineStr">
        <is>
          <t xml:space="preserve">CONCLUIDO	</t>
        </is>
      </c>
      <c r="D412" t="n">
        <v>3.6052</v>
      </c>
      <c r="E412" t="n">
        <v>27.74</v>
      </c>
      <c r="F412" t="n">
        <v>24.53</v>
      </c>
      <c r="G412" t="n">
        <v>105.15</v>
      </c>
      <c r="H412" t="n">
        <v>1.26</v>
      </c>
      <c r="I412" t="n">
        <v>14</v>
      </c>
      <c r="J412" t="n">
        <v>240.28</v>
      </c>
      <c r="K412" t="n">
        <v>56.13</v>
      </c>
      <c r="L412" t="n">
        <v>17</v>
      </c>
      <c r="M412" t="n">
        <v>2</v>
      </c>
      <c r="N412" t="n">
        <v>57.16</v>
      </c>
      <c r="O412" t="n">
        <v>29869.01</v>
      </c>
      <c r="P412" t="n">
        <v>288.97</v>
      </c>
      <c r="Q412" t="n">
        <v>1397.19</v>
      </c>
      <c r="R412" t="n">
        <v>83.93000000000001</v>
      </c>
      <c r="S412" t="n">
        <v>66.97</v>
      </c>
      <c r="T412" t="n">
        <v>5896.35</v>
      </c>
      <c r="U412" t="n">
        <v>0.8</v>
      </c>
      <c r="V412" t="n">
        <v>0.86</v>
      </c>
      <c r="W412" t="n">
        <v>5.33</v>
      </c>
      <c r="X412" t="n">
        <v>0.37</v>
      </c>
      <c r="Y412" t="n">
        <v>1</v>
      </c>
      <c r="Z412" t="n">
        <v>10</v>
      </c>
    </row>
    <row r="413">
      <c r="A413" t="n">
        <v>65</v>
      </c>
      <c r="B413" t="n">
        <v>110</v>
      </c>
      <c r="C413" t="inlineStr">
        <is>
          <t xml:space="preserve">CONCLUIDO	</t>
        </is>
      </c>
      <c r="D413" t="n">
        <v>3.6056</v>
      </c>
      <c r="E413" t="n">
        <v>27.74</v>
      </c>
      <c r="F413" t="n">
        <v>24.53</v>
      </c>
      <c r="G413" t="n">
        <v>105.13</v>
      </c>
      <c r="H413" t="n">
        <v>1.27</v>
      </c>
      <c r="I413" t="n">
        <v>14</v>
      </c>
      <c r="J413" t="n">
        <v>240.72</v>
      </c>
      <c r="K413" t="n">
        <v>56.13</v>
      </c>
      <c r="L413" t="n">
        <v>17.25</v>
      </c>
      <c r="M413" t="n">
        <v>2</v>
      </c>
      <c r="N413" t="n">
        <v>57.34</v>
      </c>
      <c r="O413" t="n">
        <v>29922.88</v>
      </c>
      <c r="P413" t="n">
        <v>289.58</v>
      </c>
      <c r="Q413" t="n">
        <v>1397.17</v>
      </c>
      <c r="R413" t="n">
        <v>83.91</v>
      </c>
      <c r="S413" t="n">
        <v>66.97</v>
      </c>
      <c r="T413" t="n">
        <v>5884.65</v>
      </c>
      <c r="U413" t="n">
        <v>0.8</v>
      </c>
      <c r="V413" t="n">
        <v>0.86</v>
      </c>
      <c r="W413" t="n">
        <v>5.33</v>
      </c>
      <c r="X413" t="n">
        <v>0.37</v>
      </c>
      <c r="Y413" t="n">
        <v>1</v>
      </c>
      <c r="Z413" t="n">
        <v>10</v>
      </c>
    </row>
    <row r="414">
      <c r="A414" t="n">
        <v>66</v>
      </c>
      <c r="B414" t="n">
        <v>110</v>
      </c>
      <c r="C414" t="inlineStr">
        <is>
          <t xml:space="preserve">CONCLUIDO	</t>
        </is>
      </c>
      <c r="D414" t="n">
        <v>3.6054</v>
      </c>
      <c r="E414" t="n">
        <v>27.74</v>
      </c>
      <c r="F414" t="n">
        <v>24.53</v>
      </c>
      <c r="G414" t="n">
        <v>105.14</v>
      </c>
      <c r="H414" t="n">
        <v>1.29</v>
      </c>
      <c r="I414" t="n">
        <v>14</v>
      </c>
      <c r="J414" t="n">
        <v>241.16</v>
      </c>
      <c r="K414" t="n">
        <v>56.13</v>
      </c>
      <c r="L414" t="n">
        <v>17.5</v>
      </c>
      <c r="M414" t="n">
        <v>1</v>
      </c>
      <c r="N414" t="n">
        <v>57.53</v>
      </c>
      <c r="O414" t="n">
        <v>29976.82</v>
      </c>
      <c r="P414" t="n">
        <v>290.1</v>
      </c>
      <c r="Q414" t="n">
        <v>1397.17</v>
      </c>
      <c r="R414" t="n">
        <v>83.81</v>
      </c>
      <c r="S414" t="n">
        <v>66.97</v>
      </c>
      <c r="T414" t="n">
        <v>5836.04</v>
      </c>
      <c r="U414" t="n">
        <v>0.8</v>
      </c>
      <c r="V414" t="n">
        <v>0.86</v>
      </c>
      <c r="W414" t="n">
        <v>5.34</v>
      </c>
      <c r="X414" t="n">
        <v>0.37</v>
      </c>
      <c r="Y414" t="n">
        <v>1</v>
      </c>
      <c r="Z414" t="n">
        <v>10</v>
      </c>
    </row>
    <row r="415">
      <c r="A415" t="n">
        <v>67</v>
      </c>
      <c r="B415" t="n">
        <v>110</v>
      </c>
      <c r="C415" t="inlineStr">
        <is>
          <t xml:space="preserve">CONCLUIDO	</t>
        </is>
      </c>
      <c r="D415" t="n">
        <v>3.605</v>
      </c>
      <c r="E415" t="n">
        <v>27.74</v>
      </c>
      <c r="F415" t="n">
        <v>24.54</v>
      </c>
      <c r="G415" t="n">
        <v>105.15</v>
      </c>
      <c r="H415" t="n">
        <v>1.31</v>
      </c>
      <c r="I415" t="n">
        <v>14</v>
      </c>
      <c r="J415" t="n">
        <v>241.59</v>
      </c>
      <c r="K415" t="n">
        <v>56.13</v>
      </c>
      <c r="L415" t="n">
        <v>17.75</v>
      </c>
      <c r="M415" t="n">
        <v>0</v>
      </c>
      <c r="N415" t="n">
        <v>57.72</v>
      </c>
      <c r="O415" t="n">
        <v>30030.83</v>
      </c>
      <c r="P415" t="n">
        <v>290.56</v>
      </c>
      <c r="Q415" t="n">
        <v>1397.2</v>
      </c>
      <c r="R415" t="n">
        <v>83.81</v>
      </c>
      <c r="S415" t="n">
        <v>66.97</v>
      </c>
      <c r="T415" t="n">
        <v>5834.78</v>
      </c>
      <c r="U415" t="n">
        <v>0.8</v>
      </c>
      <c r="V415" t="n">
        <v>0.86</v>
      </c>
      <c r="W415" t="n">
        <v>5.34</v>
      </c>
      <c r="X415" t="n">
        <v>0.37</v>
      </c>
      <c r="Y415" t="n">
        <v>1</v>
      </c>
      <c r="Z415" t="n">
        <v>10</v>
      </c>
    </row>
    <row r="416">
      <c r="A416" t="n">
        <v>0</v>
      </c>
      <c r="B416" t="n">
        <v>150</v>
      </c>
      <c r="C416" t="inlineStr">
        <is>
          <t xml:space="preserve">CONCLUIDO	</t>
        </is>
      </c>
      <c r="D416" t="n">
        <v>1.3583</v>
      </c>
      <c r="E416" t="n">
        <v>73.62</v>
      </c>
      <c r="F416" t="n">
        <v>40.68</v>
      </c>
      <c r="G416" t="n">
        <v>4.53</v>
      </c>
      <c r="H416" t="n">
        <v>0.06</v>
      </c>
      <c r="I416" t="n">
        <v>539</v>
      </c>
      <c r="J416" t="n">
        <v>296.65</v>
      </c>
      <c r="K416" t="n">
        <v>61.82</v>
      </c>
      <c r="L416" t="n">
        <v>1</v>
      </c>
      <c r="M416" t="n">
        <v>537</v>
      </c>
      <c r="N416" t="n">
        <v>83.83</v>
      </c>
      <c r="O416" t="n">
        <v>36821.52</v>
      </c>
      <c r="P416" t="n">
        <v>741.5700000000001</v>
      </c>
      <c r="Q416" t="n">
        <v>1398.45</v>
      </c>
      <c r="R416" t="n">
        <v>612.12</v>
      </c>
      <c r="S416" t="n">
        <v>66.97</v>
      </c>
      <c r="T416" t="n">
        <v>267367.92</v>
      </c>
      <c r="U416" t="n">
        <v>0.11</v>
      </c>
      <c r="V416" t="n">
        <v>0.52</v>
      </c>
      <c r="W416" t="n">
        <v>6.2</v>
      </c>
      <c r="X416" t="n">
        <v>16.5</v>
      </c>
      <c r="Y416" t="n">
        <v>1</v>
      </c>
      <c r="Z416" t="n">
        <v>10</v>
      </c>
    </row>
    <row r="417">
      <c r="A417" t="n">
        <v>1</v>
      </c>
      <c r="B417" t="n">
        <v>150</v>
      </c>
      <c r="C417" t="inlineStr">
        <is>
          <t xml:space="preserve">CONCLUIDO	</t>
        </is>
      </c>
      <c r="D417" t="n">
        <v>1.6897</v>
      </c>
      <c r="E417" t="n">
        <v>59.18</v>
      </c>
      <c r="F417" t="n">
        <v>35.41</v>
      </c>
      <c r="G417" t="n">
        <v>5.68</v>
      </c>
      <c r="H417" t="n">
        <v>0.07000000000000001</v>
      </c>
      <c r="I417" t="n">
        <v>374</v>
      </c>
      <c r="J417" t="n">
        <v>297.17</v>
      </c>
      <c r="K417" t="n">
        <v>61.82</v>
      </c>
      <c r="L417" t="n">
        <v>1.25</v>
      </c>
      <c r="M417" t="n">
        <v>372</v>
      </c>
      <c r="N417" t="n">
        <v>84.09999999999999</v>
      </c>
      <c r="O417" t="n">
        <v>36885.7</v>
      </c>
      <c r="P417" t="n">
        <v>644.72</v>
      </c>
      <c r="Q417" t="n">
        <v>1397.85</v>
      </c>
      <c r="R417" t="n">
        <v>438.86</v>
      </c>
      <c r="S417" t="n">
        <v>66.97</v>
      </c>
      <c r="T417" t="n">
        <v>181563.56</v>
      </c>
      <c r="U417" t="n">
        <v>0.15</v>
      </c>
      <c r="V417" t="n">
        <v>0.59</v>
      </c>
      <c r="W417" t="n">
        <v>5.93</v>
      </c>
      <c r="X417" t="n">
        <v>11.23</v>
      </c>
      <c r="Y417" t="n">
        <v>1</v>
      </c>
      <c r="Z417" t="n">
        <v>10</v>
      </c>
    </row>
    <row r="418">
      <c r="A418" t="n">
        <v>2</v>
      </c>
      <c r="B418" t="n">
        <v>150</v>
      </c>
      <c r="C418" t="inlineStr">
        <is>
          <t xml:space="preserve">CONCLUIDO	</t>
        </is>
      </c>
      <c r="D418" t="n">
        <v>1.9379</v>
      </c>
      <c r="E418" t="n">
        <v>51.6</v>
      </c>
      <c r="F418" t="n">
        <v>32.66</v>
      </c>
      <c r="G418" t="n">
        <v>6.83</v>
      </c>
      <c r="H418" t="n">
        <v>0.09</v>
      </c>
      <c r="I418" t="n">
        <v>287</v>
      </c>
      <c r="J418" t="n">
        <v>297.7</v>
      </c>
      <c r="K418" t="n">
        <v>61.82</v>
      </c>
      <c r="L418" t="n">
        <v>1.5</v>
      </c>
      <c r="M418" t="n">
        <v>285</v>
      </c>
      <c r="N418" t="n">
        <v>84.37</v>
      </c>
      <c r="O418" t="n">
        <v>36949.99</v>
      </c>
      <c r="P418" t="n">
        <v>594.01</v>
      </c>
      <c r="Q418" t="n">
        <v>1397.61</v>
      </c>
      <c r="R418" t="n">
        <v>349.35</v>
      </c>
      <c r="S418" t="n">
        <v>66.97</v>
      </c>
      <c r="T418" t="n">
        <v>137240.81</v>
      </c>
      <c r="U418" t="n">
        <v>0.19</v>
      </c>
      <c r="V418" t="n">
        <v>0.64</v>
      </c>
      <c r="W418" t="n">
        <v>5.78</v>
      </c>
      <c r="X418" t="n">
        <v>8.49</v>
      </c>
      <c r="Y418" t="n">
        <v>1</v>
      </c>
      <c r="Z418" t="n">
        <v>10</v>
      </c>
    </row>
    <row r="419">
      <c r="A419" t="n">
        <v>3</v>
      </c>
      <c r="B419" t="n">
        <v>150</v>
      </c>
      <c r="C419" t="inlineStr">
        <is>
          <t xml:space="preserve">CONCLUIDO	</t>
        </is>
      </c>
      <c r="D419" t="n">
        <v>2.1288</v>
      </c>
      <c r="E419" t="n">
        <v>46.97</v>
      </c>
      <c r="F419" t="n">
        <v>31.03</v>
      </c>
      <c r="G419" t="n">
        <v>7.99</v>
      </c>
      <c r="H419" t="n">
        <v>0.1</v>
      </c>
      <c r="I419" t="n">
        <v>233</v>
      </c>
      <c r="J419" t="n">
        <v>298.22</v>
      </c>
      <c r="K419" t="n">
        <v>61.82</v>
      </c>
      <c r="L419" t="n">
        <v>1.75</v>
      </c>
      <c r="M419" t="n">
        <v>231</v>
      </c>
      <c r="N419" t="n">
        <v>84.65000000000001</v>
      </c>
      <c r="O419" t="n">
        <v>37014.39</v>
      </c>
      <c r="P419" t="n">
        <v>563.58</v>
      </c>
      <c r="Q419" t="n">
        <v>1397.8</v>
      </c>
      <c r="R419" t="n">
        <v>295.53</v>
      </c>
      <c r="S419" t="n">
        <v>66.97</v>
      </c>
      <c r="T419" t="n">
        <v>110599.68</v>
      </c>
      <c r="U419" t="n">
        <v>0.23</v>
      </c>
      <c r="V419" t="n">
        <v>0.68</v>
      </c>
      <c r="W419" t="n">
        <v>5.7</v>
      </c>
      <c r="X419" t="n">
        <v>6.86</v>
      </c>
      <c r="Y419" t="n">
        <v>1</v>
      </c>
      <c r="Z419" t="n">
        <v>10</v>
      </c>
    </row>
    <row r="420">
      <c r="A420" t="n">
        <v>4</v>
      </c>
      <c r="B420" t="n">
        <v>150</v>
      </c>
      <c r="C420" t="inlineStr">
        <is>
          <t xml:space="preserve">CONCLUIDO	</t>
        </is>
      </c>
      <c r="D420" t="n">
        <v>2.2855</v>
      </c>
      <c r="E420" t="n">
        <v>43.75</v>
      </c>
      <c r="F420" t="n">
        <v>29.87</v>
      </c>
      <c r="G420" t="n">
        <v>9.140000000000001</v>
      </c>
      <c r="H420" t="n">
        <v>0.12</v>
      </c>
      <c r="I420" t="n">
        <v>196</v>
      </c>
      <c r="J420" t="n">
        <v>298.74</v>
      </c>
      <c r="K420" t="n">
        <v>61.82</v>
      </c>
      <c r="L420" t="n">
        <v>2</v>
      </c>
      <c r="M420" t="n">
        <v>194</v>
      </c>
      <c r="N420" t="n">
        <v>84.92</v>
      </c>
      <c r="O420" t="n">
        <v>37078.91</v>
      </c>
      <c r="P420" t="n">
        <v>541.8099999999999</v>
      </c>
      <c r="Q420" t="n">
        <v>1397.91</v>
      </c>
      <c r="R420" t="n">
        <v>258.22</v>
      </c>
      <c r="S420" t="n">
        <v>66.97</v>
      </c>
      <c r="T420" t="n">
        <v>92131.85000000001</v>
      </c>
      <c r="U420" t="n">
        <v>0.26</v>
      </c>
      <c r="V420" t="n">
        <v>0.7</v>
      </c>
      <c r="W420" t="n">
        <v>5.62</v>
      </c>
      <c r="X420" t="n">
        <v>5.69</v>
      </c>
      <c r="Y420" t="n">
        <v>1</v>
      </c>
      <c r="Z420" t="n">
        <v>10</v>
      </c>
    </row>
    <row r="421">
      <c r="A421" t="n">
        <v>5</v>
      </c>
      <c r="B421" t="n">
        <v>150</v>
      </c>
      <c r="C421" t="inlineStr">
        <is>
          <t xml:space="preserve">CONCLUIDO	</t>
        </is>
      </c>
      <c r="D421" t="n">
        <v>2.4073</v>
      </c>
      <c r="E421" t="n">
        <v>41.54</v>
      </c>
      <c r="F421" t="n">
        <v>29.1</v>
      </c>
      <c r="G421" t="n">
        <v>10.27</v>
      </c>
      <c r="H421" t="n">
        <v>0.13</v>
      </c>
      <c r="I421" t="n">
        <v>170</v>
      </c>
      <c r="J421" t="n">
        <v>299.26</v>
      </c>
      <c r="K421" t="n">
        <v>61.82</v>
      </c>
      <c r="L421" t="n">
        <v>2.25</v>
      </c>
      <c r="M421" t="n">
        <v>168</v>
      </c>
      <c r="N421" t="n">
        <v>85.19</v>
      </c>
      <c r="O421" t="n">
        <v>37143.54</v>
      </c>
      <c r="P421" t="n">
        <v>527.12</v>
      </c>
      <c r="Q421" t="n">
        <v>1397.34</v>
      </c>
      <c r="R421" t="n">
        <v>233.22</v>
      </c>
      <c r="S421" t="n">
        <v>66.97</v>
      </c>
      <c r="T421" t="n">
        <v>79762.83</v>
      </c>
      <c r="U421" t="n">
        <v>0.29</v>
      </c>
      <c r="V421" t="n">
        <v>0.72</v>
      </c>
      <c r="W421" t="n">
        <v>5.57</v>
      </c>
      <c r="X421" t="n">
        <v>4.93</v>
      </c>
      <c r="Y421" t="n">
        <v>1</v>
      </c>
      <c r="Z421" t="n">
        <v>10</v>
      </c>
    </row>
    <row r="422">
      <c r="A422" t="n">
        <v>6</v>
      </c>
      <c r="B422" t="n">
        <v>150</v>
      </c>
      <c r="C422" t="inlineStr">
        <is>
          <t xml:space="preserve">CONCLUIDO	</t>
        </is>
      </c>
      <c r="D422" t="n">
        <v>2.5173</v>
      </c>
      <c r="E422" t="n">
        <v>39.73</v>
      </c>
      <c r="F422" t="n">
        <v>28.45</v>
      </c>
      <c r="G422" t="n">
        <v>11.46</v>
      </c>
      <c r="H422" t="n">
        <v>0.15</v>
      </c>
      <c r="I422" t="n">
        <v>149</v>
      </c>
      <c r="J422" t="n">
        <v>299.79</v>
      </c>
      <c r="K422" t="n">
        <v>61.82</v>
      </c>
      <c r="L422" t="n">
        <v>2.5</v>
      </c>
      <c r="M422" t="n">
        <v>147</v>
      </c>
      <c r="N422" t="n">
        <v>85.47</v>
      </c>
      <c r="O422" t="n">
        <v>37208.42</v>
      </c>
      <c r="P422" t="n">
        <v>514.61</v>
      </c>
      <c r="Q422" t="n">
        <v>1397.49</v>
      </c>
      <c r="R422" t="n">
        <v>212.83</v>
      </c>
      <c r="S422" t="n">
        <v>66.97</v>
      </c>
      <c r="T422" t="n">
        <v>69673.35000000001</v>
      </c>
      <c r="U422" t="n">
        <v>0.31</v>
      </c>
      <c r="V422" t="n">
        <v>0.74</v>
      </c>
      <c r="W422" t="n">
        <v>5.52</v>
      </c>
      <c r="X422" t="n">
        <v>4.28</v>
      </c>
      <c r="Y422" t="n">
        <v>1</v>
      </c>
      <c r="Z422" t="n">
        <v>10</v>
      </c>
    </row>
    <row r="423">
      <c r="A423" t="n">
        <v>7</v>
      </c>
      <c r="B423" t="n">
        <v>150</v>
      </c>
      <c r="C423" t="inlineStr">
        <is>
          <t xml:space="preserve">CONCLUIDO	</t>
        </is>
      </c>
      <c r="D423" t="n">
        <v>2.598</v>
      </c>
      <c r="E423" t="n">
        <v>38.49</v>
      </c>
      <c r="F423" t="n">
        <v>28.05</v>
      </c>
      <c r="G423" t="n">
        <v>12.56</v>
      </c>
      <c r="H423" t="n">
        <v>0.16</v>
      </c>
      <c r="I423" t="n">
        <v>134</v>
      </c>
      <c r="J423" t="n">
        <v>300.32</v>
      </c>
      <c r="K423" t="n">
        <v>61.82</v>
      </c>
      <c r="L423" t="n">
        <v>2.75</v>
      </c>
      <c r="M423" t="n">
        <v>132</v>
      </c>
      <c r="N423" t="n">
        <v>85.73999999999999</v>
      </c>
      <c r="O423" t="n">
        <v>37273.29</v>
      </c>
      <c r="P423" t="n">
        <v>506.77</v>
      </c>
      <c r="Q423" t="n">
        <v>1397.38</v>
      </c>
      <c r="R423" t="n">
        <v>199.12</v>
      </c>
      <c r="S423" t="n">
        <v>66.97</v>
      </c>
      <c r="T423" t="n">
        <v>62894.01</v>
      </c>
      <c r="U423" t="n">
        <v>0.34</v>
      </c>
      <c r="V423" t="n">
        <v>0.75</v>
      </c>
      <c r="W423" t="n">
        <v>5.51</v>
      </c>
      <c r="X423" t="n">
        <v>3.88</v>
      </c>
      <c r="Y423" t="n">
        <v>1</v>
      </c>
      <c r="Z423" t="n">
        <v>10</v>
      </c>
    </row>
    <row r="424">
      <c r="A424" t="n">
        <v>8</v>
      </c>
      <c r="B424" t="n">
        <v>150</v>
      </c>
      <c r="C424" t="inlineStr">
        <is>
          <t xml:space="preserve">CONCLUIDO	</t>
        </is>
      </c>
      <c r="D424" t="n">
        <v>2.6774</v>
      </c>
      <c r="E424" t="n">
        <v>37.35</v>
      </c>
      <c r="F424" t="n">
        <v>27.63</v>
      </c>
      <c r="G424" t="n">
        <v>13.7</v>
      </c>
      <c r="H424" t="n">
        <v>0.18</v>
      </c>
      <c r="I424" t="n">
        <v>121</v>
      </c>
      <c r="J424" t="n">
        <v>300.84</v>
      </c>
      <c r="K424" t="n">
        <v>61.82</v>
      </c>
      <c r="L424" t="n">
        <v>3</v>
      </c>
      <c r="M424" t="n">
        <v>119</v>
      </c>
      <c r="N424" t="n">
        <v>86.02</v>
      </c>
      <c r="O424" t="n">
        <v>37338.27</v>
      </c>
      <c r="P424" t="n">
        <v>498.55</v>
      </c>
      <c r="Q424" t="n">
        <v>1397.6</v>
      </c>
      <c r="R424" t="n">
        <v>184.93</v>
      </c>
      <c r="S424" t="n">
        <v>66.97</v>
      </c>
      <c r="T424" t="n">
        <v>55859.44</v>
      </c>
      <c r="U424" t="n">
        <v>0.36</v>
      </c>
      <c r="V424" t="n">
        <v>0.76</v>
      </c>
      <c r="W424" t="n">
        <v>5.5</v>
      </c>
      <c r="X424" t="n">
        <v>3.46</v>
      </c>
      <c r="Y424" t="n">
        <v>1</v>
      </c>
      <c r="Z424" t="n">
        <v>10</v>
      </c>
    </row>
    <row r="425">
      <c r="A425" t="n">
        <v>9</v>
      </c>
      <c r="B425" t="n">
        <v>150</v>
      </c>
      <c r="C425" t="inlineStr">
        <is>
          <t xml:space="preserve">CONCLUIDO	</t>
        </is>
      </c>
      <c r="D425" t="n">
        <v>2.7441</v>
      </c>
      <c r="E425" t="n">
        <v>36.44</v>
      </c>
      <c r="F425" t="n">
        <v>27.33</v>
      </c>
      <c r="G425" t="n">
        <v>14.91</v>
      </c>
      <c r="H425" t="n">
        <v>0.19</v>
      </c>
      <c r="I425" t="n">
        <v>110</v>
      </c>
      <c r="J425" t="n">
        <v>301.37</v>
      </c>
      <c r="K425" t="n">
        <v>61.82</v>
      </c>
      <c r="L425" t="n">
        <v>3.25</v>
      </c>
      <c r="M425" t="n">
        <v>108</v>
      </c>
      <c r="N425" t="n">
        <v>86.3</v>
      </c>
      <c r="O425" t="n">
        <v>37403.38</v>
      </c>
      <c r="P425" t="n">
        <v>492.61</v>
      </c>
      <c r="Q425" t="n">
        <v>1397.37</v>
      </c>
      <c r="R425" t="n">
        <v>175.46</v>
      </c>
      <c r="S425" t="n">
        <v>66.97</v>
      </c>
      <c r="T425" t="n">
        <v>51179.35</v>
      </c>
      <c r="U425" t="n">
        <v>0.38</v>
      </c>
      <c r="V425" t="n">
        <v>0.77</v>
      </c>
      <c r="W425" t="n">
        <v>5.48</v>
      </c>
      <c r="X425" t="n">
        <v>3.17</v>
      </c>
      <c r="Y425" t="n">
        <v>1</v>
      </c>
      <c r="Z425" t="n">
        <v>10</v>
      </c>
    </row>
    <row r="426">
      <c r="A426" t="n">
        <v>10</v>
      </c>
      <c r="B426" t="n">
        <v>150</v>
      </c>
      <c r="C426" t="inlineStr">
        <is>
          <t xml:space="preserve">CONCLUIDO	</t>
        </is>
      </c>
      <c r="D426" t="n">
        <v>2.8049</v>
      </c>
      <c r="E426" t="n">
        <v>35.65</v>
      </c>
      <c r="F426" t="n">
        <v>27.04</v>
      </c>
      <c r="G426" t="n">
        <v>16.07</v>
      </c>
      <c r="H426" t="n">
        <v>0.21</v>
      </c>
      <c r="I426" t="n">
        <v>101</v>
      </c>
      <c r="J426" t="n">
        <v>301.9</v>
      </c>
      <c r="K426" t="n">
        <v>61.82</v>
      </c>
      <c r="L426" t="n">
        <v>3.5</v>
      </c>
      <c r="M426" t="n">
        <v>99</v>
      </c>
      <c r="N426" t="n">
        <v>86.58</v>
      </c>
      <c r="O426" t="n">
        <v>37468.6</v>
      </c>
      <c r="P426" t="n">
        <v>486.73</v>
      </c>
      <c r="Q426" t="n">
        <v>1397.28</v>
      </c>
      <c r="R426" t="n">
        <v>166.12</v>
      </c>
      <c r="S426" t="n">
        <v>66.97</v>
      </c>
      <c r="T426" t="n">
        <v>46556.35</v>
      </c>
      <c r="U426" t="n">
        <v>0.4</v>
      </c>
      <c r="V426" t="n">
        <v>0.78</v>
      </c>
      <c r="W426" t="n">
        <v>5.46</v>
      </c>
      <c r="X426" t="n">
        <v>2.88</v>
      </c>
      <c r="Y426" t="n">
        <v>1</v>
      </c>
      <c r="Z426" t="n">
        <v>10</v>
      </c>
    </row>
    <row r="427">
      <c r="A427" t="n">
        <v>11</v>
      </c>
      <c r="B427" t="n">
        <v>150</v>
      </c>
      <c r="C427" t="inlineStr">
        <is>
          <t xml:space="preserve">CONCLUIDO	</t>
        </is>
      </c>
      <c r="D427" t="n">
        <v>2.8503</v>
      </c>
      <c r="E427" t="n">
        <v>35.08</v>
      </c>
      <c r="F427" t="n">
        <v>26.86</v>
      </c>
      <c r="G427" t="n">
        <v>17.15</v>
      </c>
      <c r="H427" t="n">
        <v>0.22</v>
      </c>
      <c r="I427" t="n">
        <v>94</v>
      </c>
      <c r="J427" t="n">
        <v>302.43</v>
      </c>
      <c r="K427" t="n">
        <v>61.82</v>
      </c>
      <c r="L427" t="n">
        <v>3.75</v>
      </c>
      <c r="M427" t="n">
        <v>92</v>
      </c>
      <c r="N427" t="n">
        <v>86.86</v>
      </c>
      <c r="O427" t="n">
        <v>37533.94</v>
      </c>
      <c r="P427" t="n">
        <v>482.81</v>
      </c>
      <c r="Q427" t="n">
        <v>1397.45</v>
      </c>
      <c r="R427" t="n">
        <v>160.22</v>
      </c>
      <c r="S427" t="n">
        <v>66.97</v>
      </c>
      <c r="T427" t="n">
        <v>43641.83</v>
      </c>
      <c r="U427" t="n">
        <v>0.42</v>
      </c>
      <c r="V427" t="n">
        <v>0.78</v>
      </c>
      <c r="W427" t="n">
        <v>5.46</v>
      </c>
      <c r="X427" t="n">
        <v>2.7</v>
      </c>
      <c r="Y427" t="n">
        <v>1</v>
      </c>
      <c r="Z427" t="n">
        <v>10</v>
      </c>
    </row>
    <row r="428">
      <c r="A428" t="n">
        <v>12</v>
      </c>
      <c r="B428" t="n">
        <v>150</v>
      </c>
      <c r="C428" t="inlineStr">
        <is>
          <t xml:space="preserve">CONCLUIDO	</t>
        </is>
      </c>
      <c r="D428" t="n">
        <v>2.9011</v>
      </c>
      <c r="E428" t="n">
        <v>34.47</v>
      </c>
      <c r="F428" t="n">
        <v>26.64</v>
      </c>
      <c r="G428" t="n">
        <v>18.37</v>
      </c>
      <c r="H428" t="n">
        <v>0.24</v>
      </c>
      <c r="I428" t="n">
        <v>87</v>
      </c>
      <c r="J428" t="n">
        <v>302.96</v>
      </c>
      <c r="K428" t="n">
        <v>61.82</v>
      </c>
      <c r="L428" t="n">
        <v>4</v>
      </c>
      <c r="M428" t="n">
        <v>85</v>
      </c>
      <c r="N428" t="n">
        <v>87.14</v>
      </c>
      <c r="O428" t="n">
        <v>37599.4</v>
      </c>
      <c r="P428" t="n">
        <v>477.96</v>
      </c>
      <c r="Q428" t="n">
        <v>1397.42</v>
      </c>
      <c r="R428" t="n">
        <v>153.43</v>
      </c>
      <c r="S428" t="n">
        <v>66.97</v>
      </c>
      <c r="T428" t="n">
        <v>40281.8</v>
      </c>
      <c r="U428" t="n">
        <v>0.44</v>
      </c>
      <c r="V428" t="n">
        <v>0.79</v>
      </c>
      <c r="W428" t="n">
        <v>5.43</v>
      </c>
      <c r="X428" t="n">
        <v>2.47</v>
      </c>
      <c r="Y428" t="n">
        <v>1</v>
      </c>
      <c r="Z428" t="n">
        <v>10</v>
      </c>
    </row>
    <row r="429">
      <c r="A429" t="n">
        <v>13</v>
      </c>
      <c r="B429" t="n">
        <v>150</v>
      </c>
      <c r="C429" t="inlineStr">
        <is>
          <t xml:space="preserve">CONCLUIDO	</t>
        </is>
      </c>
      <c r="D429" t="n">
        <v>2.9442</v>
      </c>
      <c r="E429" t="n">
        <v>33.97</v>
      </c>
      <c r="F429" t="n">
        <v>26.47</v>
      </c>
      <c r="G429" t="n">
        <v>19.61</v>
      </c>
      <c r="H429" t="n">
        <v>0.25</v>
      </c>
      <c r="I429" t="n">
        <v>81</v>
      </c>
      <c r="J429" t="n">
        <v>303.49</v>
      </c>
      <c r="K429" t="n">
        <v>61.82</v>
      </c>
      <c r="L429" t="n">
        <v>4.25</v>
      </c>
      <c r="M429" t="n">
        <v>79</v>
      </c>
      <c r="N429" t="n">
        <v>87.42</v>
      </c>
      <c r="O429" t="n">
        <v>37664.98</v>
      </c>
      <c r="P429" t="n">
        <v>474.08</v>
      </c>
      <c r="Q429" t="n">
        <v>1397.35</v>
      </c>
      <c r="R429" t="n">
        <v>147.57</v>
      </c>
      <c r="S429" t="n">
        <v>66.97</v>
      </c>
      <c r="T429" t="n">
        <v>37380.94</v>
      </c>
      <c r="U429" t="n">
        <v>0.45</v>
      </c>
      <c r="V429" t="n">
        <v>0.8</v>
      </c>
      <c r="W429" t="n">
        <v>5.43</v>
      </c>
      <c r="X429" t="n">
        <v>2.3</v>
      </c>
      <c r="Y429" t="n">
        <v>1</v>
      </c>
      <c r="Z429" t="n">
        <v>10</v>
      </c>
    </row>
    <row r="430">
      <c r="A430" t="n">
        <v>14</v>
      </c>
      <c r="B430" t="n">
        <v>150</v>
      </c>
      <c r="C430" t="inlineStr">
        <is>
          <t xml:space="preserve">CONCLUIDO	</t>
        </is>
      </c>
      <c r="D430" t="n">
        <v>2.9727</v>
      </c>
      <c r="E430" t="n">
        <v>33.64</v>
      </c>
      <c r="F430" t="n">
        <v>26.36</v>
      </c>
      <c r="G430" t="n">
        <v>20.54</v>
      </c>
      <c r="H430" t="n">
        <v>0.26</v>
      </c>
      <c r="I430" t="n">
        <v>77</v>
      </c>
      <c r="J430" t="n">
        <v>304.03</v>
      </c>
      <c r="K430" t="n">
        <v>61.82</v>
      </c>
      <c r="L430" t="n">
        <v>4.5</v>
      </c>
      <c r="M430" t="n">
        <v>75</v>
      </c>
      <c r="N430" t="n">
        <v>87.7</v>
      </c>
      <c r="O430" t="n">
        <v>37730.68</v>
      </c>
      <c r="P430" t="n">
        <v>471.73</v>
      </c>
      <c r="Q430" t="n">
        <v>1397.32</v>
      </c>
      <c r="R430" t="n">
        <v>144.09</v>
      </c>
      <c r="S430" t="n">
        <v>66.97</v>
      </c>
      <c r="T430" t="n">
        <v>35663.64</v>
      </c>
      <c r="U430" t="n">
        <v>0.46</v>
      </c>
      <c r="V430" t="n">
        <v>0.8</v>
      </c>
      <c r="W430" t="n">
        <v>5.42</v>
      </c>
      <c r="X430" t="n">
        <v>2.2</v>
      </c>
      <c r="Y430" t="n">
        <v>1</v>
      </c>
      <c r="Z430" t="n">
        <v>10</v>
      </c>
    </row>
    <row r="431">
      <c r="A431" t="n">
        <v>15</v>
      </c>
      <c r="B431" t="n">
        <v>150</v>
      </c>
      <c r="C431" t="inlineStr">
        <is>
          <t xml:space="preserve">CONCLUIDO	</t>
        </is>
      </c>
      <c r="D431" t="n">
        <v>3.0111</v>
      </c>
      <c r="E431" t="n">
        <v>33.21</v>
      </c>
      <c r="F431" t="n">
        <v>26.21</v>
      </c>
      <c r="G431" t="n">
        <v>21.84</v>
      </c>
      <c r="H431" t="n">
        <v>0.28</v>
      </c>
      <c r="I431" t="n">
        <v>72</v>
      </c>
      <c r="J431" t="n">
        <v>304.56</v>
      </c>
      <c r="K431" t="n">
        <v>61.82</v>
      </c>
      <c r="L431" t="n">
        <v>4.75</v>
      </c>
      <c r="M431" t="n">
        <v>70</v>
      </c>
      <c r="N431" t="n">
        <v>87.98999999999999</v>
      </c>
      <c r="O431" t="n">
        <v>37796.51</v>
      </c>
      <c r="P431" t="n">
        <v>468.4</v>
      </c>
      <c r="Q431" t="n">
        <v>1397.44</v>
      </c>
      <c r="R431" t="n">
        <v>139.5</v>
      </c>
      <c r="S431" t="n">
        <v>66.97</v>
      </c>
      <c r="T431" t="n">
        <v>33391.4</v>
      </c>
      <c r="U431" t="n">
        <v>0.48</v>
      </c>
      <c r="V431" t="n">
        <v>0.8</v>
      </c>
      <c r="W431" t="n">
        <v>5.4</v>
      </c>
      <c r="X431" t="n">
        <v>2.05</v>
      </c>
      <c r="Y431" t="n">
        <v>1</v>
      </c>
      <c r="Z431" t="n">
        <v>10</v>
      </c>
    </row>
    <row r="432">
      <c r="A432" t="n">
        <v>16</v>
      </c>
      <c r="B432" t="n">
        <v>150</v>
      </c>
      <c r="C432" t="inlineStr">
        <is>
          <t xml:space="preserve">CONCLUIDO	</t>
        </is>
      </c>
      <c r="D432" t="n">
        <v>3.0434</v>
      </c>
      <c r="E432" t="n">
        <v>32.86</v>
      </c>
      <c r="F432" t="n">
        <v>26.08</v>
      </c>
      <c r="G432" t="n">
        <v>23.01</v>
      </c>
      <c r="H432" t="n">
        <v>0.29</v>
      </c>
      <c r="I432" t="n">
        <v>68</v>
      </c>
      <c r="J432" t="n">
        <v>305.09</v>
      </c>
      <c r="K432" t="n">
        <v>61.82</v>
      </c>
      <c r="L432" t="n">
        <v>5</v>
      </c>
      <c r="M432" t="n">
        <v>66</v>
      </c>
      <c r="N432" t="n">
        <v>88.27</v>
      </c>
      <c r="O432" t="n">
        <v>37862.45</v>
      </c>
      <c r="P432" t="n">
        <v>465.15</v>
      </c>
      <c r="Q432" t="n">
        <v>1397.26</v>
      </c>
      <c r="R432" t="n">
        <v>135.18</v>
      </c>
      <c r="S432" t="n">
        <v>66.97</v>
      </c>
      <c r="T432" t="n">
        <v>31253.76</v>
      </c>
      <c r="U432" t="n">
        <v>0.5</v>
      </c>
      <c r="V432" t="n">
        <v>0.8100000000000001</v>
      </c>
      <c r="W432" t="n">
        <v>5.4</v>
      </c>
      <c r="X432" t="n">
        <v>1.92</v>
      </c>
      <c r="Y432" t="n">
        <v>1</v>
      </c>
      <c r="Z432" t="n">
        <v>10</v>
      </c>
    </row>
    <row r="433">
      <c r="A433" t="n">
        <v>17</v>
      </c>
      <c r="B433" t="n">
        <v>150</v>
      </c>
      <c r="C433" t="inlineStr">
        <is>
          <t xml:space="preserve">CONCLUIDO	</t>
        </is>
      </c>
      <c r="D433" t="n">
        <v>3.0659</v>
      </c>
      <c r="E433" t="n">
        <v>32.62</v>
      </c>
      <c r="F433" t="n">
        <v>26.01</v>
      </c>
      <c r="G433" t="n">
        <v>24.01</v>
      </c>
      <c r="H433" t="n">
        <v>0.31</v>
      </c>
      <c r="I433" t="n">
        <v>65</v>
      </c>
      <c r="J433" t="n">
        <v>305.63</v>
      </c>
      <c r="K433" t="n">
        <v>61.82</v>
      </c>
      <c r="L433" t="n">
        <v>5.25</v>
      </c>
      <c r="M433" t="n">
        <v>63</v>
      </c>
      <c r="N433" t="n">
        <v>88.56</v>
      </c>
      <c r="O433" t="n">
        <v>37928.52</v>
      </c>
      <c r="P433" t="n">
        <v>463.39</v>
      </c>
      <c r="Q433" t="n">
        <v>1397.27</v>
      </c>
      <c r="R433" t="n">
        <v>132.65</v>
      </c>
      <c r="S433" t="n">
        <v>66.97</v>
      </c>
      <c r="T433" t="n">
        <v>30003.76</v>
      </c>
      <c r="U433" t="n">
        <v>0.5</v>
      </c>
      <c r="V433" t="n">
        <v>0.8100000000000001</v>
      </c>
      <c r="W433" t="n">
        <v>5.4</v>
      </c>
      <c r="X433" t="n">
        <v>1.84</v>
      </c>
      <c r="Y433" t="n">
        <v>1</v>
      </c>
      <c r="Z433" t="n">
        <v>10</v>
      </c>
    </row>
    <row r="434">
      <c r="A434" t="n">
        <v>18</v>
      </c>
      <c r="B434" t="n">
        <v>150</v>
      </c>
      <c r="C434" t="inlineStr">
        <is>
          <t xml:space="preserve">CONCLUIDO	</t>
        </is>
      </c>
      <c r="D434" t="n">
        <v>3.0992</v>
      </c>
      <c r="E434" t="n">
        <v>32.27</v>
      </c>
      <c r="F434" t="n">
        <v>25.88</v>
      </c>
      <c r="G434" t="n">
        <v>25.46</v>
      </c>
      <c r="H434" t="n">
        <v>0.32</v>
      </c>
      <c r="I434" t="n">
        <v>61</v>
      </c>
      <c r="J434" t="n">
        <v>306.17</v>
      </c>
      <c r="K434" t="n">
        <v>61.82</v>
      </c>
      <c r="L434" t="n">
        <v>5.5</v>
      </c>
      <c r="M434" t="n">
        <v>59</v>
      </c>
      <c r="N434" t="n">
        <v>88.84</v>
      </c>
      <c r="O434" t="n">
        <v>37994.72</v>
      </c>
      <c r="P434" t="n">
        <v>460.35</v>
      </c>
      <c r="Q434" t="n">
        <v>1397.28</v>
      </c>
      <c r="R434" t="n">
        <v>128.42</v>
      </c>
      <c r="S434" t="n">
        <v>66.97</v>
      </c>
      <c r="T434" t="n">
        <v>27908.2</v>
      </c>
      <c r="U434" t="n">
        <v>0.52</v>
      </c>
      <c r="V434" t="n">
        <v>0.8100000000000001</v>
      </c>
      <c r="W434" t="n">
        <v>5.39</v>
      </c>
      <c r="X434" t="n">
        <v>1.71</v>
      </c>
      <c r="Y434" t="n">
        <v>1</v>
      </c>
      <c r="Z434" t="n">
        <v>10</v>
      </c>
    </row>
    <row r="435">
      <c r="A435" t="n">
        <v>19</v>
      </c>
      <c r="B435" t="n">
        <v>150</v>
      </c>
      <c r="C435" t="inlineStr">
        <is>
          <t xml:space="preserve">CONCLUIDO	</t>
        </is>
      </c>
      <c r="D435" t="n">
        <v>3.1144</v>
      </c>
      <c r="E435" t="n">
        <v>32.11</v>
      </c>
      <c r="F435" t="n">
        <v>25.83</v>
      </c>
      <c r="G435" t="n">
        <v>26.27</v>
      </c>
      <c r="H435" t="n">
        <v>0.33</v>
      </c>
      <c r="I435" t="n">
        <v>59</v>
      </c>
      <c r="J435" t="n">
        <v>306.7</v>
      </c>
      <c r="K435" t="n">
        <v>61.82</v>
      </c>
      <c r="L435" t="n">
        <v>5.75</v>
      </c>
      <c r="M435" t="n">
        <v>57</v>
      </c>
      <c r="N435" t="n">
        <v>89.13</v>
      </c>
      <c r="O435" t="n">
        <v>38061.04</v>
      </c>
      <c r="P435" t="n">
        <v>458.82</v>
      </c>
      <c r="Q435" t="n">
        <v>1397.26</v>
      </c>
      <c r="R435" t="n">
        <v>126.92</v>
      </c>
      <c r="S435" t="n">
        <v>66.97</v>
      </c>
      <c r="T435" t="n">
        <v>27165.44</v>
      </c>
      <c r="U435" t="n">
        <v>0.53</v>
      </c>
      <c r="V435" t="n">
        <v>0.8100000000000001</v>
      </c>
      <c r="W435" t="n">
        <v>5.39</v>
      </c>
      <c r="X435" t="n">
        <v>1.67</v>
      </c>
      <c r="Y435" t="n">
        <v>1</v>
      </c>
      <c r="Z435" t="n">
        <v>10</v>
      </c>
    </row>
    <row r="436">
      <c r="A436" t="n">
        <v>20</v>
      </c>
      <c r="B436" t="n">
        <v>150</v>
      </c>
      <c r="C436" t="inlineStr">
        <is>
          <t xml:space="preserve">CONCLUIDO	</t>
        </is>
      </c>
      <c r="D436" t="n">
        <v>3.1396</v>
      </c>
      <c r="E436" t="n">
        <v>31.85</v>
      </c>
      <c r="F436" t="n">
        <v>25.74</v>
      </c>
      <c r="G436" t="n">
        <v>27.58</v>
      </c>
      <c r="H436" t="n">
        <v>0.35</v>
      </c>
      <c r="I436" t="n">
        <v>56</v>
      </c>
      <c r="J436" t="n">
        <v>307.24</v>
      </c>
      <c r="K436" t="n">
        <v>61.82</v>
      </c>
      <c r="L436" t="n">
        <v>6</v>
      </c>
      <c r="M436" t="n">
        <v>54</v>
      </c>
      <c r="N436" t="n">
        <v>89.42</v>
      </c>
      <c r="O436" t="n">
        <v>38127.48</v>
      </c>
      <c r="P436" t="n">
        <v>456.93</v>
      </c>
      <c r="Q436" t="n">
        <v>1397.26</v>
      </c>
      <c r="R436" t="n">
        <v>123.72</v>
      </c>
      <c r="S436" t="n">
        <v>66.97</v>
      </c>
      <c r="T436" t="n">
        <v>25582.01</v>
      </c>
      <c r="U436" t="n">
        <v>0.54</v>
      </c>
      <c r="V436" t="n">
        <v>0.82</v>
      </c>
      <c r="W436" t="n">
        <v>5.39</v>
      </c>
      <c r="X436" t="n">
        <v>1.58</v>
      </c>
      <c r="Y436" t="n">
        <v>1</v>
      </c>
      <c r="Z436" t="n">
        <v>10</v>
      </c>
    </row>
    <row r="437">
      <c r="A437" t="n">
        <v>21</v>
      </c>
      <c r="B437" t="n">
        <v>150</v>
      </c>
      <c r="C437" t="inlineStr">
        <is>
          <t xml:space="preserve">CONCLUIDO	</t>
        </is>
      </c>
      <c r="D437" t="n">
        <v>3.157</v>
      </c>
      <c r="E437" t="n">
        <v>31.68</v>
      </c>
      <c r="F437" t="n">
        <v>25.68</v>
      </c>
      <c r="G437" t="n">
        <v>28.53</v>
      </c>
      <c r="H437" t="n">
        <v>0.36</v>
      </c>
      <c r="I437" t="n">
        <v>54</v>
      </c>
      <c r="J437" t="n">
        <v>307.78</v>
      </c>
      <c r="K437" t="n">
        <v>61.82</v>
      </c>
      <c r="L437" t="n">
        <v>6.25</v>
      </c>
      <c r="M437" t="n">
        <v>52</v>
      </c>
      <c r="N437" t="n">
        <v>89.70999999999999</v>
      </c>
      <c r="O437" t="n">
        <v>38194.05</v>
      </c>
      <c r="P437" t="n">
        <v>455.07</v>
      </c>
      <c r="Q437" t="n">
        <v>1397.35</v>
      </c>
      <c r="R437" t="n">
        <v>121.79</v>
      </c>
      <c r="S437" t="n">
        <v>66.97</v>
      </c>
      <c r="T437" t="n">
        <v>24625.27</v>
      </c>
      <c r="U437" t="n">
        <v>0.55</v>
      </c>
      <c r="V437" t="n">
        <v>0.82</v>
      </c>
      <c r="W437" t="n">
        <v>5.38</v>
      </c>
      <c r="X437" t="n">
        <v>1.51</v>
      </c>
      <c r="Y437" t="n">
        <v>1</v>
      </c>
      <c r="Z437" t="n">
        <v>10</v>
      </c>
    </row>
    <row r="438">
      <c r="A438" t="n">
        <v>22</v>
      </c>
      <c r="B438" t="n">
        <v>150</v>
      </c>
      <c r="C438" t="inlineStr">
        <is>
          <t xml:space="preserve">CONCLUIDO	</t>
        </is>
      </c>
      <c r="D438" t="n">
        <v>3.1806</v>
      </c>
      <c r="E438" t="n">
        <v>31.44</v>
      </c>
      <c r="F438" t="n">
        <v>25.61</v>
      </c>
      <c r="G438" t="n">
        <v>30.13</v>
      </c>
      <c r="H438" t="n">
        <v>0.38</v>
      </c>
      <c r="I438" t="n">
        <v>51</v>
      </c>
      <c r="J438" t="n">
        <v>308.32</v>
      </c>
      <c r="K438" t="n">
        <v>61.82</v>
      </c>
      <c r="L438" t="n">
        <v>6.5</v>
      </c>
      <c r="M438" t="n">
        <v>49</v>
      </c>
      <c r="N438" t="n">
        <v>90</v>
      </c>
      <c r="O438" t="n">
        <v>38260.74</v>
      </c>
      <c r="P438" t="n">
        <v>452.97</v>
      </c>
      <c r="Q438" t="n">
        <v>1397.25</v>
      </c>
      <c r="R438" t="n">
        <v>119.75</v>
      </c>
      <c r="S438" t="n">
        <v>66.97</v>
      </c>
      <c r="T438" t="n">
        <v>23621.74</v>
      </c>
      <c r="U438" t="n">
        <v>0.5600000000000001</v>
      </c>
      <c r="V438" t="n">
        <v>0.82</v>
      </c>
      <c r="W438" t="n">
        <v>5.37</v>
      </c>
      <c r="X438" t="n">
        <v>1.44</v>
      </c>
      <c r="Y438" t="n">
        <v>1</v>
      </c>
      <c r="Z438" t="n">
        <v>10</v>
      </c>
    </row>
    <row r="439">
      <c r="A439" t="n">
        <v>23</v>
      </c>
      <c r="B439" t="n">
        <v>150</v>
      </c>
      <c r="C439" t="inlineStr">
        <is>
          <t xml:space="preserve">CONCLUIDO	</t>
        </is>
      </c>
      <c r="D439" t="n">
        <v>3.1985</v>
      </c>
      <c r="E439" t="n">
        <v>31.26</v>
      </c>
      <c r="F439" t="n">
        <v>25.55</v>
      </c>
      <c r="G439" t="n">
        <v>31.28</v>
      </c>
      <c r="H439" t="n">
        <v>0.39</v>
      </c>
      <c r="I439" t="n">
        <v>49</v>
      </c>
      <c r="J439" t="n">
        <v>308.86</v>
      </c>
      <c r="K439" t="n">
        <v>61.82</v>
      </c>
      <c r="L439" t="n">
        <v>6.75</v>
      </c>
      <c r="M439" t="n">
        <v>47</v>
      </c>
      <c r="N439" t="n">
        <v>90.29000000000001</v>
      </c>
      <c r="O439" t="n">
        <v>38327.57</v>
      </c>
      <c r="P439" t="n">
        <v>451.47</v>
      </c>
      <c r="Q439" t="n">
        <v>1397.27</v>
      </c>
      <c r="R439" t="n">
        <v>117.39</v>
      </c>
      <c r="S439" t="n">
        <v>66.97</v>
      </c>
      <c r="T439" t="n">
        <v>22449.38</v>
      </c>
      <c r="U439" t="n">
        <v>0.57</v>
      </c>
      <c r="V439" t="n">
        <v>0.82</v>
      </c>
      <c r="W439" t="n">
        <v>5.37</v>
      </c>
      <c r="X439" t="n">
        <v>1.38</v>
      </c>
      <c r="Y439" t="n">
        <v>1</v>
      </c>
      <c r="Z439" t="n">
        <v>10</v>
      </c>
    </row>
    <row r="440">
      <c r="A440" t="n">
        <v>24</v>
      </c>
      <c r="B440" t="n">
        <v>150</v>
      </c>
      <c r="C440" t="inlineStr">
        <is>
          <t xml:space="preserve">CONCLUIDO	</t>
        </is>
      </c>
      <c r="D440" t="n">
        <v>3.2149</v>
      </c>
      <c r="E440" t="n">
        <v>31.1</v>
      </c>
      <c r="F440" t="n">
        <v>25.5</v>
      </c>
      <c r="G440" t="n">
        <v>32.55</v>
      </c>
      <c r="H440" t="n">
        <v>0.4</v>
      </c>
      <c r="I440" t="n">
        <v>47</v>
      </c>
      <c r="J440" t="n">
        <v>309.41</v>
      </c>
      <c r="K440" t="n">
        <v>61.82</v>
      </c>
      <c r="L440" t="n">
        <v>7</v>
      </c>
      <c r="M440" t="n">
        <v>45</v>
      </c>
      <c r="N440" t="n">
        <v>90.59</v>
      </c>
      <c r="O440" t="n">
        <v>38394.52</v>
      </c>
      <c r="P440" t="n">
        <v>449.64</v>
      </c>
      <c r="Q440" t="n">
        <v>1397.26</v>
      </c>
      <c r="R440" t="n">
        <v>116.05</v>
      </c>
      <c r="S440" t="n">
        <v>66.97</v>
      </c>
      <c r="T440" t="n">
        <v>21793.71</v>
      </c>
      <c r="U440" t="n">
        <v>0.58</v>
      </c>
      <c r="V440" t="n">
        <v>0.83</v>
      </c>
      <c r="W440" t="n">
        <v>5.37</v>
      </c>
      <c r="X440" t="n">
        <v>1.33</v>
      </c>
      <c r="Y440" t="n">
        <v>1</v>
      </c>
      <c r="Z440" t="n">
        <v>10</v>
      </c>
    </row>
    <row r="441">
      <c r="A441" t="n">
        <v>25</v>
      </c>
      <c r="B441" t="n">
        <v>150</v>
      </c>
      <c r="C441" t="inlineStr">
        <is>
          <t xml:space="preserve">CONCLUIDO	</t>
        </is>
      </c>
      <c r="D441" t="n">
        <v>3.2247</v>
      </c>
      <c r="E441" t="n">
        <v>31.01</v>
      </c>
      <c r="F441" t="n">
        <v>25.46</v>
      </c>
      <c r="G441" t="n">
        <v>33.21</v>
      </c>
      <c r="H441" t="n">
        <v>0.42</v>
      </c>
      <c r="I441" t="n">
        <v>46</v>
      </c>
      <c r="J441" t="n">
        <v>309.95</v>
      </c>
      <c r="K441" t="n">
        <v>61.82</v>
      </c>
      <c r="L441" t="n">
        <v>7.25</v>
      </c>
      <c r="M441" t="n">
        <v>44</v>
      </c>
      <c r="N441" t="n">
        <v>90.88</v>
      </c>
      <c r="O441" t="n">
        <v>38461.6</v>
      </c>
      <c r="P441" t="n">
        <v>448.62</v>
      </c>
      <c r="Q441" t="n">
        <v>1397.26</v>
      </c>
      <c r="R441" t="n">
        <v>114.57</v>
      </c>
      <c r="S441" t="n">
        <v>66.97</v>
      </c>
      <c r="T441" t="n">
        <v>21058.45</v>
      </c>
      <c r="U441" t="n">
        <v>0.58</v>
      </c>
      <c r="V441" t="n">
        <v>0.83</v>
      </c>
      <c r="W441" t="n">
        <v>5.37</v>
      </c>
      <c r="X441" t="n">
        <v>1.29</v>
      </c>
      <c r="Y441" t="n">
        <v>1</v>
      </c>
      <c r="Z441" t="n">
        <v>10</v>
      </c>
    </row>
    <row r="442">
      <c r="A442" t="n">
        <v>26</v>
      </c>
      <c r="B442" t="n">
        <v>150</v>
      </c>
      <c r="C442" t="inlineStr">
        <is>
          <t xml:space="preserve">CONCLUIDO	</t>
        </is>
      </c>
      <c r="D442" t="n">
        <v>3.241</v>
      </c>
      <c r="E442" t="n">
        <v>30.86</v>
      </c>
      <c r="F442" t="n">
        <v>25.41</v>
      </c>
      <c r="G442" t="n">
        <v>34.65</v>
      </c>
      <c r="H442" t="n">
        <v>0.43</v>
      </c>
      <c r="I442" t="n">
        <v>44</v>
      </c>
      <c r="J442" t="n">
        <v>310.5</v>
      </c>
      <c r="K442" t="n">
        <v>61.82</v>
      </c>
      <c r="L442" t="n">
        <v>7.5</v>
      </c>
      <c r="M442" t="n">
        <v>42</v>
      </c>
      <c r="N442" t="n">
        <v>91.18000000000001</v>
      </c>
      <c r="O442" t="n">
        <v>38528.81</v>
      </c>
      <c r="P442" t="n">
        <v>446.94</v>
      </c>
      <c r="Q442" t="n">
        <v>1397.26</v>
      </c>
      <c r="R442" t="n">
        <v>113.18</v>
      </c>
      <c r="S442" t="n">
        <v>66.97</v>
      </c>
      <c r="T442" t="n">
        <v>20372.55</v>
      </c>
      <c r="U442" t="n">
        <v>0.59</v>
      </c>
      <c r="V442" t="n">
        <v>0.83</v>
      </c>
      <c r="W442" t="n">
        <v>5.37</v>
      </c>
      <c r="X442" t="n">
        <v>1.25</v>
      </c>
      <c r="Y442" t="n">
        <v>1</v>
      </c>
      <c r="Z442" t="n">
        <v>10</v>
      </c>
    </row>
    <row r="443">
      <c r="A443" t="n">
        <v>27</v>
      </c>
      <c r="B443" t="n">
        <v>150</v>
      </c>
      <c r="C443" t="inlineStr">
        <is>
          <t xml:space="preserve">CONCLUIDO	</t>
        </is>
      </c>
      <c r="D443" t="n">
        <v>3.2509</v>
      </c>
      <c r="E443" t="n">
        <v>30.76</v>
      </c>
      <c r="F443" t="n">
        <v>25.37</v>
      </c>
      <c r="G443" t="n">
        <v>35.41</v>
      </c>
      <c r="H443" t="n">
        <v>0.44</v>
      </c>
      <c r="I443" t="n">
        <v>43</v>
      </c>
      <c r="J443" t="n">
        <v>311.04</v>
      </c>
      <c r="K443" t="n">
        <v>61.82</v>
      </c>
      <c r="L443" t="n">
        <v>7.75</v>
      </c>
      <c r="M443" t="n">
        <v>41</v>
      </c>
      <c r="N443" t="n">
        <v>91.47</v>
      </c>
      <c r="O443" t="n">
        <v>38596.15</v>
      </c>
      <c r="P443" t="n">
        <v>445.39</v>
      </c>
      <c r="Q443" t="n">
        <v>1397.25</v>
      </c>
      <c r="R443" t="n">
        <v>111.75</v>
      </c>
      <c r="S443" t="n">
        <v>66.97</v>
      </c>
      <c r="T443" t="n">
        <v>19659.42</v>
      </c>
      <c r="U443" t="n">
        <v>0.6</v>
      </c>
      <c r="V443" t="n">
        <v>0.83</v>
      </c>
      <c r="W443" t="n">
        <v>5.37</v>
      </c>
      <c r="X443" t="n">
        <v>1.21</v>
      </c>
      <c r="Y443" t="n">
        <v>1</v>
      </c>
      <c r="Z443" t="n">
        <v>10</v>
      </c>
    </row>
    <row r="444">
      <c r="A444" t="n">
        <v>28</v>
      </c>
      <c r="B444" t="n">
        <v>150</v>
      </c>
      <c r="C444" t="inlineStr">
        <is>
          <t xml:space="preserve">CONCLUIDO	</t>
        </is>
      </c>
      <c r="D444" t="n">
        <v>3.2718</v>
      </c>
      <c r="E444" t="n">
        <v>30.56</v>
      </c>
      <c r="F444" t="n">
        <v>25.29</v>
      </c>
      <c r="G444" t="n">
        <v>37.01</v>
      </c>
      <c r="H444" t="n">
        <v>0.46</v>
      </c>
      <c r="I444" t="n">
        <v>41</v>
      </c>
      <c r="J444" t="n">
        <v>311.59</v>
      </c>
      <c r="K444" t="n">
        <v>61.82</v>
      </c>
      <c r="L444" t="n">
        <v>8</v>
      </c>
      <c r="M444" t="n">
        <v>39</v>
      </c>
      <c r="N444" t="n">
        <v>91.77</v>
      </c>
      <c r="O444" t="n">
        <v>38663.62</v>
      </c>
      <c r="P444" t="n">
        <v>443.41</v>
      </c>
      <c r="Q444" t="n">
        <v>1397.24</v>
      </c>
      <c r="R444" t="n">
        <v>109.11</v>
      </c>
      <c r="S444" t="n">
        <v>66.97</v>
      </c>
      <c r="T444" t="n">
        <v>18349.97</v>
      </c>
      <c r="U444" t="n">
        <v>0.61</v>
      </c>
      <c r="V444" t="n">
        <v>0.83</v>
      </c>
      <c r="W444" t="n">
        <v>5.36</v>
      </c>
      <c r="X444" t="n">
        <v>1.12</v>
      </c>
      <c r="Y444" t="n">
        <v>1</v>
      </c>
      <c r="Z444" t="n">
        <v>10</v>
      </c>
    </row>
    <row r="445">
      <c r="A445" t="n">
        <v>29</v>
      </c>
      <c r="B445" t="n">
        <v>150</v>
      </c>
      <c r="C445" t="inlineStr">
        <is>
          <t xml:space="preserve">CONCLUIDO	</t>
        </is>
      </c>
      <c r="D445" t="n">
        <v>3.28</v>
      </c>
      <c r="E445" t="n">
        <v>30.49</v>
      </c>
      <c r="F445" t="n">
        <v>25.27</v>
      </c>
      <c r="G445" t="n">
        <v>37.9</v>
      </c>
      <c r="H445" t="n">
        <v>0.47</v>
      </c>
      <c r="I445" t="n">
        <v>40</v>
      </c>
      <c r="J445" t="n">
        <v>312.14</v>
      </c>
      <c r="K445" t="n">
        <v>61.82</v>
      </c>
      <c r="L445" t="n">
        <v>8.25</v>
      </c>
      <c r="M445" t="n">
        <v>38</v>
      </c>
      <c r="N445" t="n">
        <v>92.06999999999999</v>
      </c>
      <c r="O445" t="n">
        <v>38731.35</v>
      </c>
      <c r="P445" t="n">
        <v>442.64</v>
      </c>
      <c r="Q445" t="n">
        <v>1397.36</v>
      </c>
      <c r="R445" t="n">
        <v>108.56</v>
      </c>
      <c r="S445" t="n">
        <v>66.97</v>
      </c>
      <c r="T445" t="n">
        <v>18082.98</v>
      </c>
      <c r="U445" t="n">
        <v>0.62</v>
      </c>
      <c r="V445" t="n">
        <v>0.83</v>
      </c>
      <c r="W445" t="n">
        <v>5.35</v>
      </c>
      <c r="X445" t="n">
        <v>1.1</v>
      </c>
      <c r="Y445" t="n">
        <v>1</v>
      </c>
      <c r="Z445" t="n">
        <v>10</v>
      </c>
    </row>
    <row r="446">
      <c r="A446" t="n">
        <v>30</v>
      </c>
      <c r="B446" t="n">
        <v>150</v>
      </c>
      <c r="C446" t="inlineStr">
        <is>
          <t xml:space="preserve">CONCLUIDO	</t>
        </is>
      </c>
      <c r="D446" t="n">
        <v>3.2879</v>
      </c>
      <c r="E446" t="n">
        <v>30.41</v>
      </c>
      <c r="F446" t="n">
        <v>25.25</v>
      </c>
      <c r="G446" t="n">
        <v>38.85</v>
      </c>
      <c r="H446" t="n">
        <v>0.48</v>
      </c>
      <c r="I446" t="n">
        <v>39</v>
      </c>
      <c r="J446" t="n">
        <v>312.69</v>
      </c>
      <c r="K446" t="n">
        <v>61.82</v>
      </c>
      <c r="L446" t="n">
        <v>8.5</v>
      </c>
      <c r="M446" t="n">
        <v>37</v>
      </c>
      <c r="N446" t="n">
        <v>92.37</v>
      </c>
      <c r="O446" t="n">
        <v>38799.09</v>
      </c>
      <c r="P446" t="n">
        <v>441.74</v>
      </c>
      <c r="Q446" t="n">
        <v>1397.26</v>
      </c>
      <c r="R446" t="n">
        <v>107.8</v>
      </c>
      <c r="S446" t="n">
        <v>66.97</v>
      </c>
      <c r="T446" t="n">
        <v>17706.51</v>
      </c>
      <c r="U446" t="n">
        <v>0.62</v>
      </c>
      <c r="V446" t="n">
        <v>0.83</v>
      </c>
      <c r="W446" t="n">
        <v>5.36</v>
      </c>
      <c r="X446" t="n">
        <v>1.08</v>
      </c>
      <c r="Y446" t="n">
        <v>1</v>
      </c>
      <c r="Z446" t="n">
        <v>10</v>
      </c>
    </row>
    <row r="447">
      <c r="A447" t="n">
        <v>31</v>
      </c>
      <c r="B447" t="n">
        <v>150</v>
      </c>
      <c r="C447" t="inlineStr">
        <is>
          <t xml:space="preserve">CONCLUIDO	</t>
        </is>
      </c>
      <c r="D447" t="n">
        <v>3.3061</v>
      </c>
      <c r="E447" t="n">
        <v>30.25</v>
      </c>
      <c r="F447" t="n">
        <v>25.19</v>
      </c>
      <c r="G447" t="n">
        <v>40.85</v>
      </c>
      <c r="H447" t="n">
        <v>0.5</v>
      </c>
      <c r="I447" t="n">
        <v>37</v>
      </c>
      <c r="J447" t="n">
        <v>313.24</v>
      </c>
      <c r="K447" t="n">
        <v>61.82</v>
      </c>
      <c r="L447" t="n">
        <v>8.75</v>
      </c>
      <c r="M447" t="n">
        <v>35</v>
      </c>
      <c r="N447" t="n">
        <v>92.67</v>
      </c>
      <c r="O447" t="n">
        <v>38866.96</v>
      </c>
      <c r="P447" t="n">
        <v>439.45</v>
      </c>
      <c r="Q447" t="n">
        <v>1397.27</v>
      </c>
      <c r="R447" t="n">
        <v>106.09</v>
      </c>
      <c r="S447" t="n">
        <v>66.97</v>
      </c>
      <c r="T447" t="n">
        <v>16863.54</v>
      </c>
      <c r="U447" t="n">
        <v>0.63</v>
      </c>
      <c r="V447" t="n">
        <v>0.84</v>
      </c>
      <c r="W447" t="n">
        <v>5.35</v>
      </c>
      <c r="X447" t="n">
        <v>1.03</v>
      </c>
      <c r="Y447" t="n">
        <v>1</v>
      </c>
      <c r="Z447" t="n">
        <v>10</v>
      </c>
    </row>
    <row r="448">
      <c r="A448" t="n">
        <v>32</v>
      </c>
      <c r="B448" t="n">
        <v>150</v>
      </c>
      <c r="C448" t="inlineStr">
        <is>
          <t xml:space="preserve">CONCLUIDO	</t>
        </is>
      </c>
      <c r="D448" t="n">
        <v>3.3155</v>
      </c>
      <c r="E448" t="n">
        <v>30.16</v>
      </c>
      <c r="F448" t="n">
        <v>25.16</v>
      </c>
      <c r="G448" t="n">
        <v>41.94</v>
      </c>
      <c r="H448" t="n">
        <v>0.51</v>
      </c>
      <c r="I448" t="n">
        <v>36</v>
      </c>
      <c r="J448" t="n">
        <v>313.79</v>
      </c>
      <c r="K448" t="n">
        <v>61.82</v>
      </c>
      <c r="L448" t="n">
        <v>9</v>
      </c>
      <c r="M448" t="n">
        <v>34</v>
      </c>
      <c r="N448" t="n">
        <v>92.97</v>
      </c>
      <c r="O448" t="n">
        <v>38934.97</v>
      </c>
      <c r="P448" t="n">
        <v>438.62</v>
      </c>
      <c r="Q448" t="n">
        <v>1397.24</v>
      </c>
      <c r="R448" t="n">
        <v>105.25</v>
      </c>
      <c r="S448" t="n">
        <v>66.97</v>
      </c>
      <c r="T448" t="n">
        <v>16448.16</v>
      </c>
      <c r="U448" t="n">
        <v>0.64</v>
      </c>
      <c r="V448" t="n">
        <v>0.84</v>
      </c>
      <c r="W448" t="n">
        <v>5.35</v>
      </c>
      <c r="X448" t="n">
        <v>1</v>
      </c>
      <c r="Y448" t="n">
        <v>1</v>
      </c>
      <c r="Z448" t="n">
        <v>10</v>
      </c>
    </row>
    <row r="449">
      <c r="A449" t="n">
        <v>33</v>
      </c>
      <c r="B449" t="n">
        <v>150</v>
      </c>
      <c r="C449" t="inlineStr">
        <is>
          <t xml:space="preserve">CONCLUIDO	</t>
        </is>
      </c>
      <c r="D449" t="n">
        <v>3.3242</v>
      </c>
      <c r="E449" t="n">
        <v>30.08</v>
      </c>
      <c r="F449" t="n">
        <v>25.14</v>
      </c>
      <c r="G449" t="n">
        <v>43.1</v>
      </c>
      <c r="H449" t="n">
        <v>0.52</v>
      </c>
      <c r="I449" t="n">
        <v>35</v>
      </c>
      <c r="J449" t="n">
        <v>314.34</v>
      </c>
      <c r="K449" t="n">
        <v>61.82</v>
      </c>
      <c r="L449" t="n">
        <v>9.25</v>
      </c>
      <c r="M449" t="n">
        <v>33</v>
      </c>
      <c r="N449" t="n">
        <v>93.27</v>
      </c>
      <c r="O449" t="n">
        <v>39003.11</v>
      </c>
      <c r="P449" t="n">
        <v>437.32</v>
      </c>
      <c r="Q449" t="n">
        <v>1397.27</v>
      </c>
      <c r="R449" t="n">
        <v>104.11</v>
      </c>
      <c r="S449" t="n">
        <v>66.97</v>
      </c>
      <c r="T449" t="n">
        <v>15882.45</v>
      </c>
      <c r="U449" t="n">
        <v>0.64</v>
      </c>
      <c r="V449" t="n">
        <v>0.84</v>
      </c>
      <c r="W449" t="n">
        <v>5.35</v>
      </c>
      <c r="X449" t="n">
        <v>0.97</v>
      </c>
      <c r="Y449" t="n">
        <v>1</v>
      </c>
      <c r="Z449" t="n">
        <v>10</v>
      </c>
    </row>
    <row r="450">
      <c r="A450" t="n">
        <v>34</v>
      </c>
      <c r="B450" t="n">
        <v>150</v>
      </c>
      <c r="C450" t="inlineStr">
        <is>
          <t xml:space="preserve">CONCLUIDO	</t>
        </is>
      </c>
      <c r="D450" t="n">
        <v>3.3331</v>
      </c>
      <c r="E450" t="n">
        <v>30</v>
      </c>
      <c r="F450" t="n">
        <v>25.12</v>
      </c>
      <c r="G450" t="n">
        <v>44.32</v>
      </c>
      <c r="H450" t="n">
        <v>0.54</v>
      </c>
      <c r="I450" t="n">
        <v>34</v>
      </c>
      <c r="J450" t="n">
        <v>314.9</v>
      </c>
      <c r="K450" t="n">
        <v>61.82</v>
      </c>
      <c r="L450" t="n">
        <v>9.5</v>
      </c>
      <c r="M450" t="n">
        <v>32</v>
      </c>
      <c r="N450" t="n">
        <v>93.56999999999999</v>
      </c>
      <c r="O450" t="n">
        <v>39071.38</v>
      </c>
      <c r="P450" t="n">
        <v>436.42</v>
      </c>
      <c r="Q450" t="n">
        <v>1397.19</v>
      </c>
      <c r="R450" t="n">
        <v>103.69</v>
      </c>
      <c r="S450" t="n">
        <v>66.97</v>
      </c>
      <c r="T450" t="n">
        <v>15675.64</v>
      </c>
      <c r="U450" t="n">
        <v>0.65</v>
      </c>
      <c r="V450" t="n">
        <v>0.84</v>
      </c>
      <c r="W450" t="n">
        <v>5.34</v>
      </c>
      <c r="X450" t="n">
        <v>0.95</v>
      </c>
      <c r="Y450" t="n">
        <v>1</v>
      </c>
      <c r="Z450" t="n">
        <v>10</v>
      </c>
    </row>
    <row r="451">
      <c r="A451" t="n">
        <v>35</v>
      </c>
      <c r="B451" t="n">
        <v>150</v>
      </c>
      <c r="C451" t="inlineStr">
        <is>
          <t xml:space="preserve">CONCLUIDO	</t>
        </is>
      </c>
      <c r="D451" t="n">
        <v>3.344</v>
      </c>
      <c r="E451" t="n">
        <v>29.9</v>
      </c>
      <c r="F451" t="n">
        <v>25.07</v>
      </c>
      <c r="G451" t="n">
        <v>45.59</v>
      </c>
      <c r="H451" t="n">
        <v>0.55</v>
      </c>
      <c r="I451" t="n">
        <v>33</v>
      </c>
      <c r="J451" t="n">
        <v>315.45</v>
      </c>
      <c r="K451" t="n">
        <v>61.82</v>
      </c>
      <c r="L451" t="n">
        <v>9.75</v>
      </c>
      <c r="M451" t="n">
        <v>31</v>
      </c>
      <c r="N451" t="n">
        <v>93.88</v>
      </c>
      <c r="O451" t="n">
        <v>39139.8</v>
      </c>
      <c r="P451" t="n">
        <v>435.11</v>
      </c>
      <c r="Q451" t="n">
        <v>1397.22</v>
      </c>
      <c r="R451" t="n">
        <v>102.2</v>
      </c>
      <c r="S451" t="n">
        <v>66.97</v>
      </c>
      <c r="T451" t="n">
        <v>14936.47</v>
      </c>
      <c r="U451" t="n">
        <v>0.66</v>
      </c>
      <c r="V451" t="n">
        <v>0.84</v>
      </c>
      <c r="W451" t="n">
        <v>5.34</v>
      </c>
      <c r="X451" t="n">
        <v>0.91</v>
      </c>
      <c r="Y451" t="n">
        <v>1</v>
      </c>
      <c r="Z451" t="n">
        <v>10</v>
      </c>
    </row>
    <row r="452">
      <c r="A452" t="n">
        <v>36</v>
      </c>
      <c r="B452" t="n">
        <v>150</v>
      </c>
      <c r="C452" t="inlineStr">
        <is>
          <t xml:space="preserve">CONCLUIDO	</t>
        </is>
      </c>
      <c r="D452" t="n">
        <v>3.3427</v>
      </c>
      <c r="E452" t="n">
        <v>29.92</v>
      </c>
      <c r="F452" t="n">
        <v>25.09</v>
      </c>
      <c r="G452" t="n">
        <v>45.61</v>
      </c>
      <c r="H452" t="n">
        <v>0.5600000000000001</v>
      </c>
      <c r="I452" t="n">
        <v>33</v>
      </c>
      <c r="J452" t="n">
        <v>316.01</v>
      </c>
      <c r="K452" t="n">
        <v>61.82</v>
      </c>
      <c r="L452" t="n">
        <v>10</v>
      </c>
      <c r="M452" t="n">
        <v>31</v>
      </c>
      <c r="N452" t="n">
        <v>94.18000000000001</v>
      </c>
      <c r="O452" t="n">
        <v>39208.35</v>
      </c>
      <c r="P452" t="n">
        <v>435.27</v>
      </c>
      <c r="Q452" t="n">
        <v>1397.26</v>
      </c>
      <c r="R452" t="n">
        <v>102.39</v>
      </c>
      <c r="S452" t="n">
        <v>66.97</v>
      </c>
      <c r="T452" t="n">
        <v>15033.87</v>
      </c>
      <c r="U452" t="n">
        <v>0.65</v>
      </c>
      <c r="V452" t="n">
        <v>0.84</v>
      </c>
      <c r="W452" t="n">
        <v>5.35</v>
      </c>
      <c r="X452" t="n">
        <v>0.92</v>
      </c>
      <c r="Y452" t="n">
        <v>1</v>
      </c>
      <c r="Z452" t="n">
        <v>10</v>
      </c>
    </row>
    <row r="453">
      <c r="A453" t="n">
        <v>37</v>
      </c>
      <c r="B453" t="n">
        <v>150</v>
      </c>
      <c r="C453" t="inlineStr">
        <is>
          <t xml:space="preserve">CONCLUIDO	</t>
        </is>
      </c>
      <c r="D453" t="n">
        <v>3.3514</v>
      </c>
      <c r="E453" t="n">
        <v>29.84</v>
      </c>
      <c r="F453" t="n">
        <v>25.06</v>
      </c>
      <c r="G453" t="n">
        <v>46.99</v>
      </c>
      <c r="H453" t="n">
        <v>0.58</v>
      </c>
      <c r="I453" t="n">
        <v>32</v>
      </c>
      <c r="J453" t="n">
        <v>316.56</v>
      </c>
      <c r="K453" t="n">
        <v>61.82</v>
      </c>
      <c r="L453" t="n">
        <v>10.25</v>
      </c>
      <c r="M453" t="n">
        <v>30</v>
      </c>
      <c r="N453" t="n">
        <v>94.48999999999999</v>
      </c>
      <c r="O453" t="n">
        <v>39277.04</v>
      </c>
      <c r="P453" t="n">
        <v>433.52</v>
      </c>
      <c r="Q453" t="n">
        <v>1397.19</v>
      </c>
      <c r="R453" t="n">
        <v>101.67</v>
      </c>
      <c r="S453" t="n">
        <v>66.97</v>
      </c>
      <c r="T453" t="n">
        <v>14676.6</v>
      </c>
      <c r="U453" t="n">
        <v>0.66</v>
      </c>
      <c r="V453" t="n">
        <v>0.84</v>
      </c>
      <c r="W453" t="n">
        <v>5.35</v>
      </c>
      <c r="X453" t="n">
        <v>0.9</v>
      </c>
      <c r="Y453" t="n">
        <v>1</v>
      </c>
      <c r="Z453" t="n">
        <v>10</v>
      </c>
    </row>
    <row r="454">
      <c r="A454" t="n">
        <v>38</v>
      </c>
      <c r="B454" t="n">
        <v>150</v>
      </c>
      <c r="C454" t="inlineStr">
        <is>
          <t xml:space="preserve">CONCLUIDO	</t>
        </is>
      </c>
      <c r="D454" t="n">
        <v>3.3617</v>
      </c>
      <c r="E454" t="n">
        <v>29.75</v>
      </c>
      <c r="F454" t="n">
        <v>25.03</v>
      </c>
      <c r="G454" t="n">
        <v>48.44</v>
      </c>
      <c r="H454" t="n">
        <v>0.59</v>
      </c>
      <c r="I454" t="n">
        <v>31</v>
      </c>
      <c r="J454" t="n">
        <v>317.12</v>
      </c>
      <c r="K454" t="n">
        <v>61.82</v>
      </c>
      <c r="L454" t="n">
        <v>10.5</v>
      </c>
      <c r="M454" t="n">
        <v>29</v>
      </c>
      <c r="N454" t="n">
        <v>94.8</v>
      </c>
      <c r="O454" t="n">
        <v>39345.87</v>
      </c>
      <c r="P454" t="n">
        <v>433.13</v>
      </c>
      <c r="Q454" t="n">
        <v>1397.37</v>
      </c>
      <c r="R454" t="n">
        <v>100.57</v>
      </c>
      <c r="S454" t="n">
        <v>66.97</v>
      </c>
      <c r="T454" t="n">
        <v>14131.84</v>
      </c>
      <c r="U454" t="n">
        <v>0.67</v>
      </c>
      <c r="V454" t="n">
        <v>0.84</v>
      </c>
      <c r="W454" t="n">
        <v>5.34</v>
      </c>
      <c r="X454" t="n">
        <v>0.86</v>
      </c>
      <c r="Y454" t="n">
        <v>1</v>
      </c>
      <c r="Z454" t="n">
        <v>10</v>
      </c>
    </row>
    <row r="455">
      <c r="A455" t="n">
        <v>39</v>
      </c>
      <c r="B455" t="n">
        <v>150</v>
      </c>
      <c r="C455" t="inlineStr">
        <is>
          <t xml:space="preserve">CONCLUIDO	</t>
        </is>
      </c>
      <c r="D455" t="n">
        <v>3.3714</v>
      </c>
      <c r="E455" t="n">
        <v>29.66</v>
      </c>
      <c r="F455" t="n">
        <v>25</v>
      </c>
      <c r="G455" t="n">
        <v>49.99</v>
      </c>
      <c r="H455" t="n">
        <v>0.6</v>
      </c>
      <c r="I455" t="n">
        <v>30</v>
      </c>
      <c r="J455" t="n">
        <v>317.68</v>
      </c>
      <c r="K455" t="n">
        <v>61.82</v>
      </c>
      <c r="L455" t="n">
        <v>10.75</v>
      </c>
      <c r="M455" t="n">
        <v>28</v>
      </c>
      <c r="N455" t="n">
        <v>95.11</v>
      </c>
      <c r="O455" t="n">
        <v>39414.84</v>
      </c>
      <c r="P455" t="n">
        <v>431.82</v>
      </c>
      <c r="Q455" t="n">
        <v>1397.18</v>
      </c>
      <c r="R455" t="n">
        <v>99.77</v>
      </c>
      <c r="S455" t="n">
        <v>66.97</v>
      </c>
      <c r="T455" t="n">
        <v>13738.47</v>
      </c>
      <c r="U455" t="n">
        <v>0.67</v>
      </c>
      <c r="V455" t="n">
        <v>0.84</v>
      </c>
      <c r="W455" t="n">
        <v>5.34</v>
      </c>
      <c r="X455" t="n">
        <v>0.83</v>
      </c>
      <c r="Y455" t="n">
        <v>1</v>
      </c>
      <c r="Z455" t="n">
        <v>10</v>
      </c>
    </row>
    <row r="456">
      <c r="A456" t="n">
        <v>40</v>
      </c>
      <c r="B456" t="n">
        <v>150</v>
      </c>
      <c r="C456" t="inlineStr">
        <is>
          <t xml:space="preserve">CONCLUIDO	</t>
        </is>
      </c>
      <c r="D456" t="n">
        <v>3.3825</v>
      </c>
      <c r="E456" t="n">
        <v>29.56</v>
      </c>
      <c r="F456" t="n">
        <v>24.96</v>
      </c>
      <c r="G456" t="n">
        <v>51.63</v>
      </c>
      <c r="H456" t="n">
        <v>0.62</v>
      </c>
      <c r="I456" t="n">
        <v>29</v>
      </c>
      <c r="J456" t="n">
        <v>318.24</v>
      </c>
      <c r="K456" t="n">
        <v>61.82</v>
      </c>
      <c r="L456" t="n">
        <v>11</v>
      </c>
      <c r="M456" t="n">
        <v>27</v>
      </c>
      <c r="N456" t="n">
        <v>95.42</v>
      </c>
      <c r="O456" t="n">
        <v>39483.95</v>
      </c>
      <c r="P456" t="n">
        <v>429.91</v>
      </c>
      <c r="Q456" t="n">
        <v>1397.26</v>
      </c>
      <c r="R456" t="n">
        <v>98.23</v>
      </c>
      <c r="S456" t="n">
        <v>66.97</v>
      </c>
      <c r="T456" t="n">
        <v>12969.4</v>
      </c>
      <c r="U456" t="n">
        <v>0.68</v>
      </c>
      <c r="V456" t="n">
        <v>0.84</v>
      </c>
      <c r="W456" t="n">
        <v>5.34</v>
      </c>
      <c r="X456" t="n">
        <v>0.79</v>
      </c>
      <c r="Y456" t="n">
        <v>1</v>
      </c>
      <c r="Z456" t="n">
        <v>10</v>
      </c>
    </row>
    <row r="457">
      <c r="A457" t="n">
        <v>41</v>
      </c>
      <c r="B457" t="n">
        <v>150</v>
      </c>
      <c r="C457" t="inlineStr">
        <is>
          <t xml:space="preserve">CONCLUIDO	</t>
        </is>
      </c>
      <c r="D457" t="n">
        <v>3.3817</v>
      </c>
      <c r="E457" t="n">
        <v>29.57</v>
      </c>
      <c r="F457" t="n">
        <v>24.96</v>
      </c>
      <c r="G457" t="n">
        <v>51.65</v>
      </c>
      <c r="H457" t="n">
        <v>0.63</v>
      </c>
      <c r="I457" t="n">
        <v>29</v>
      </c>
      <c r="J457" t="n">
        <v>318.8</v>
      </c>
      <c r="K457" t="n">
        <v>61.82</v>
      </c>
      <c r="L457" t="n">
        <v>11.25</v>
      </c>
      <c r="M457" t="n">
        <v>27</v>
      </c>
      <c r="N457" t="n">
        <v>95.73</v>
      </c>
      <c r="O457" t="n">
        <v>39553.2</v>
      </c>
      <c r="P457" t="n">
        <v>429.23</v>
      </c>
      <c r="Q457" t="n">
        <v>1397.3</v>
      </c>
      <c r="R457" t="n">
        <v>98.56999999999999</v>
      </c>
      <c r="S457" t="n">
        <v>66.97</v>
      </c>
      <c r="T457" t="n">
        <v>13139.66</v>
      </c>
      <c r="U457" t="n">
        <v>0.68</v>
      </c>
      <c r="V457" t="n">
        <v>0.84</v>
      </c>
      <c r="W457" t="n">
        <v>5.34</v>
      </c>
      <c r="X457" t="n">
        <v>0.8</v>
      </c>
      <c r="Y457" t="n">
        <v>1</v>
      </c>
      <c r="Z457" t="n">
        <v>10</v>
      </c>
    </row>
    <row r="458">
      <c r="A458" t="n">
        <v>42</v>
      </c>
      <c r="B458" t="n">
        <v>150</v>
      </c>
      <c r="C458" t="inlineStr">
        <is>
          <t xml:space="preserve">CONCLUIDO	</t>
        </is>
      </c>
      <c r="D458" t="n">
        <v>3.3902</v>
      </c>
      <c r="E458" t="n">
        <v>29.5</v>
      </c>
      <c r="F458" t="n">
        <v>24.94</v>
      </c>
      <c r="G458" t="n">
        <v>53.45</v>
      </c>
      <c r="H458" t="n">
        <v>0.64</v>
      </c>
      <c r="I458" t="n">
        <v>28</v>
      </c>
      <c r="J458" t="n">
        <v>319.36</v>
      </c>
      <c r="K458" t="n">
        <v>61.82</v>
      </c>
      <c r="L458" t="n">
        <v>11.5</v>
      </c>
      <c r="M458" t="n">
        <v>26</v>
      </c>
      <c r="N458" t="n">
        <v>96.04000000000001</v>
      </c>
      <c r="O458" t="n">
        <v>39622.59</v>
      </c>
      <c r="P458" t="n">
        <v>428.89</v>
      </c>
      <c r="Q458" t="n">
        <v>1397.23</v>
      </c>
      <c r="R458" t="n">
        <v>97.90000000000001</v>
      </c>
      <c r="S458" t="n">
        <v>66.97</v>
      </c>
      <c r="T458" t="n">
        <v>12811.27</v>
      </c>
      <c r="U458" t="n">
        <v>0.68</v>
      </c>
      <c r="V458" t="n">
        <v>0.84</v>
      </c>
      <c r="W458" t="n">
        <v>5.34</v>
      </c>
      <c r="X458" t="n">
        <v>0.78</v>
      </c>
      <c r="Y458" t="n">
        <v>1</v>
      </c>
      <c r="Z458" t="n">
        <v>10</v>
      </c>
    </row>
    <row r="459">
      <c r="A459" t="n">
        <v>43</v>
      </c>
      <c r="B459" t="n">
        <v>150</v>
      </c>
      <c r="C459" t="inlineStr">
        <is>
          <t xml:space="preserve">CONCLUIDO	</t>
        </is>
      </c>
      <c r="D459" t="n">
        <v>3.3913</v>
      </c>
      <c r="E459" t="n">
        <v>29.49</v>
      </c>
      <c r="F459" t="n">
        <v>24.93</v>
      </c>
      <c r="G459" t="n">
        <v>53.43</v>
      </c>
      <c r="H459" t="n">
        <v>0.65</v>
      </c>
      <c r="I459" t="n">
        <v>28</v>
      </c>
      <c r="J459" t="n">
        <v>319.93</v>
      </c>
      <c r="K459" t="n">
        <v>61.82</v>
      </c>
      <c r="L459" t="n">
        <v>11.75</v>
      </c>
      <c r="M459" t="n">
        <v>26</v>
      </c>
      <c r="N459" t="n">
        <v>96.36</v>
      </c>
      <c r="O459" t="n">
        <v>39692.13</v>
      </c>
      <c r="P459" t="n">
        <v>427.67</v>
      </c>
      <c r="Q459" t="n">
        <v>1397.25</v>
      </c>
      <c r="R459" t="n">
        <v>97.55</v>
      </c>
      <c r="S459" t="n">
        <v>66.97</v>
      </c>
      <c r="T459" t="n">
        <v>12636.72</v>
      </c>
      <c r="U459" t="n">
        <v>0.6899999999999999</v>
      </c>
      <c r="V459" t="n">
        <v>0.84</v>
      </c>
      <c r="W459" t="n">
        <v>5.34</v>
      </c>
      <c r="X459" t="n">
        <v>0.77</v>
      </c>
      <c r="Y459" t="n">
        <v>1</v>
      </c>
      <c r="Z459" t="n">
        <v>10</v>
      </c>
    </row>
    <row r="460">
      <c r="A460" t="n">
        <v>44</v>
      </c>
      <c r="B460" t="n">
        <v>150</v>
      </c>
      <c r="C460" t="inlineStr">
        <is>
          <t xml:space="preserve">CONCLUIDO	</t>
        </is>
      </c>
      <c r="D460" t="n">
        <v>3.4017</v>
      </c>
      <c r="E460" t="n">
        <v>29.4</v>
      </c>
      <c r="F460" t="n">
        <v>24.9</v>
      </c>
      <c r="G460" t="n">
        <v>55.33</v>
      </c>
      <c r="H460" t="n">
        <v>0.67</v>
      </c>
      <c r="I460" t="n">
        <v>27</v>
      </c>
      <c r="J460" t="n">
        <v>320.49</v>
      </c>
      <c r="K460" t="n">
        <v>61.82</v>
      </c>
      <c r="L460" t="n">
        <v>12</v>
      </c>
      <c r="M460" t="n">
        <v>25</v>
      </c>
      <c r="N460" t="n">
        <v>96.67</v>
      </c>
      <c r="O460" t="n">
        <v>39761.81</v>
      </c>
      <c r="P460" t="n">
        <v>426.79</v>
      </c>
      <c r="Q460" t="n">
        <v>1397.2</v>
      </c>
      <c r="R460" t="n">
        <v>96.31</v>
      </c>
      <c r="S460" t="n">
        <v>66.97</v>
      </c>
      <c r="T460" t="n">
        <v>12022.37</v>
      </c>
      <c r="U460" t="n">
        <v>0.7</v>
      </c>
      <c r="V460" t="n">
        <v>0.85</v>
      </c>
      <c r="W460" t="n">
        <v>5.34</v>
      </c>
      <c r="X460" t="n">
        <v>0.73</v>
      </c>
      <c r="Y460" t="n">
        <v>1</v>
      </c>
      <c r="Z460" t="n">
        <v>10</v>
      </c>
    </row>
    <row r="461">
      <c r="A461" t="n">
        <v>45</v>
      </c>
      <c r="B461" t="n">
        <v>150</v>
      </c>
      <c r="C461" t="inlineStr">
        <is>
          <t xml:space="preserve">CONCLUIDO	</t>
        </is>
      </c>
      <c r="D461" t="n">
        <v>3.4106</v>
      </c>
      <c r="E461" t="n">
        <v>29.32</v>
      </c>
      <c r="F461" t="n">
        <v>24.88</v>
      </c>
      <c r="G461" t="n">
        <v>57.41</v>
      </c>
      <c r="H461" t="n">
        <v>0.68</v>
      </c>
      <c r="I461" t="n">
        <v>26</v>
      </c>
      <c r="J461" t="n">
        <v>321.06</v>
      </c>
      <c r="K461" t="n">
        <v>61.82</v>
      </c>
      <c r="L461" t="n">
        <v>12.25</v>
      </c>
      <c r="M461" t="n">
        <v>24</v>
      </c>
      <c r="N461" t="n">
        <v>96.98999999999999</v>
      </c>
      <c r="O461" t="n">
        <v>39831.64</v>
      </c>
      <c r="P461" t="n">
        <v>425.02</v>
      </c>
      <c r="Q461" t="n">
        <v>1397.19</v>
      </c>
      <c r="R461" t="n">
        <v>96.05</v>
      </c>
      <c r="S461" t="n">
        <v>66.97</v>
      </c>
      <c r="T461" t="n">
        <v>11898.5</v>
      </c>
      <c r="U461" t="n">
        <v>0.7</v>
      </c>
      <c r="V461" t="n">
        <v>0.85</v>
      </c>
      <c r="W461" t="n">
        <v>5.33</v>
      </c>
      <c r="X461" t="n">
        <v>0.71</v>
      </c>
      <c r="Y461" t="n">
        <v>1</v>
      </c>
      <c r="Z461" t="n">
        <v>10</v>
      </c>
    </row>
    <row r="462">
      <c r="A462" t="n">
        <v>46</v>
      </c>
      <c r="B462" t="n">
        <v>150</v>
      </c>
      <c r="C462" t="inlineStr">
        <is>
          <t xml:space="preserve">CONCLUIDO	</t>
        </is>
      </c>
      <c r="D462" t="n">
        <v>3.4119</v>
      </c>
      <c r="E462" t="n">
        <v>29.31</v>
      </c>
      <c r="F462" t="n">
        <v>24.87</v>
      </c>
      <c r="G462" t="n">
        <v>57.39</v>
      </c>
      <c r="H462" t="n">
        <v>0.6899999999999999</v>
      </c>
      <c r="I462" t="n">
        <v>26</v>
      </c>
      <c r="J462" t="n">
        <v>321.63</v>
      </c>
      <c r="K462" t="n">
        <v>61.82</v>
      </c>
      <c r="L462" t="n">
        <v>12.5</v>
      </c>
      <c r="M462" t="n">
        <v>24</v>
      </c>
      <c r="N462" t="n">
        <v>97.31</v>
      </c>
      <c r="O462" t="n">
        <v>39901.61</v>
      </c>
      <c r="P462" t="n">
        <v>424.4</v>
      </c>
      <c r="Q462" t="n">
        <v>1397.18</v>
      </c>
      <c r="R462" t="n">
        <v>95.48</v>
      </c>
      <c r="S462" t="n">
        <v>66.97</v>
      </c>
      <c r="T462" t="n">
        <v>11612.35</v>
      </c>
      <c r="U462" t="n">
        <v>0.7</v>
      </c>
      <c r="V462" t="n">
        <v>0.85</v>
      </c>
      <c r="W462" t="n">
        <v>5.33</v>
      </c>
      <c r="X462" t="n">
        <v>0.7</v>
      </c>
      <c r="Y462" t="n">
        <v>1</v>
      </c>
      <c r="Z462" t="n">
        <v>10</v>
      </c>
    </row>
    <row r="463">
      <c r="A463" t="n">
        <v>47</v>
      </c>
      <c r="B463" t="n">
        <v>150</v>
      </c>
      <c r="C463" t="inlineStr">
        <is>
          <t xml:space="preserve">CONCLUIDO	</t>
        </is>
      </c>
      <c r="D463" t="n">
        <v>3.42</v>
      </c>
      <c r="E463" t="n">
        <v>29.24</v>
      </c>
      <c r="F463" t="n">
        <v>24.85</v>
      </c>
      <c r="G463" t="n">
        <v>59.65</v>
      </c>
      <c r="H463" t="n">
        <v>0.71</v>
      </c>
      <c r="I463" t="n">
        <v>25</v>
      </c>
      <c r="J463" t="n">
        <v>322.2</v>
      </c>
      <c r="K463" t="n">
        <v>61.82</v>
      </c>
      <c r="L463" t="n">
        <v>12.75</v>
      </c>
      <c r="M463" t="n">
        <v>23</v>
      </c>
      <c r="N463" t="n">
        <v>97.62</v>
      </c>
      <c r="O463" t="n">
        <v>39971.73</v>
      </c>
      <c r="P463" t="n">
        <v>424.2</v>
      </c>
      <c r="Q463" t="n">
        <v>1397.32</v>
      </c>
      <c r="R463" t="n">
        <v>95.16</v>
      </c>
      <c r="S463" t="n">
        <v>66.97</v>
      </c>
      <c r="T463" t="n">
        <v>11456.78</v>
      </c>
      <c r="U463" t="n">
        <v>0.7</v>
      </c>
      <c r="V463" t="n">
        <v>0.85</v>
      </c>
      <c r="W463" t="n">
        <v>5.33</v>
      </c>
      <c r="X463" t="n">
        <v>0.6899999999999999</v>
      </c>
      <c r="Y463" t="n">
        <v>1</v>
      </c>
      <c r="Z463" t="n">
        <v>10</v>
      </c>
    </row>
    <row r="464">
      <c r="A464" t="n">
        <v>48</v>
      </c>
      <c r="B464" t="n">
        <v>150</v>
      </c>
      <c r="C464" t="inlineStr">
        <is>
          <t xml:space="preserve">CONCLUIDO	</t>
        </is>
      </c>
      <c r="D464" t="n">
        <v>3.4183</v>
      </c>
      <c r="E464" t="n">
        <v>29.25</v>
      </c>
      <c r="F464" t="n">
        <v>24.87</v>
      </c>
      <c r="G464" t="n">
        <v>59.68</v>
      </c>
      <c r="H464" t="n">
        <v>0.72</v>
      </c>
      <c r="I464" t="n">
        <v>25</v>
      </c>
      <c r="J464" t="n">
        <v>322.77</v>
      </c>
      <c r="K464" t="n">
        <v>61.82</v>
      </c>
      <c r="L464" t="n">
        <v>13</v>
      </c>
      <c r="M464" t="n">
        <v>23</v>
      </c>
      <c r="N464" t="n">
        <v>97.94</v>
      </c>
      <c r="O464" t="n">
        <v>40042</v>
      </c>
      <c r="P464" t="n">
        <v>423.37</v>
      </c>
      <c r="Q464" t="n">
        <v>1397.29</v>
      </c>
      <c r="R464" t="n">
        <v>95.31</v>
      </c>
      <c r="S464" t="n">
        <v>66.97</v>
      </c>
      <c r="T464" t="n">
        <v>11533.13</v>
      </c>
      <c r="U464" t="n">
        <v>0.7</v>
      </c>
      <c r="V464" t="n">
        <v>0.85</v>
      </c>
      <c r="W464" t="n">
        <v>5.34</v>
      </c>
      <c r="X464" t="n">
        <v>0.7</v>
      </c>
      <c r="Y464" t="n">
        <v>1</v>
      </c>
      <c r="Z464" t="n">
        <v>10</v>
      </c>
    </row>
    <row r="465">
      <c r="A465" t="n">
        <v>49</v>
      </c>
      <c r="B465" t="n">
        <v>150</v>
      </c>
      <c r="C465" t="inlineStr">
        <is>
          <t xml:space="preserve">CONCLUIDO	</t>
        </is>
      </c>
      <c r="D465" t="n">
        <v>3.4309</v>
      </c>
      <c r="E465" t="n">
        <v>29.15</v>
      </c>
      <c r="F465" t="n">
        <v>24.82</v>
      </c>
      <c r="G465" t="n">
        <v>62.04</v>
      </c>
      <c r="H465" t="n">
        <v>0.73</v>
      </c>
      <c r="I465" t="n">
        <v>24</v>
      </c>
      <c r="J465" t="n">
        <v>323.34</v>
      </c>
      <c r="K465" t="n">
        <v>61.82</v>
      </c>
      <c r="L465" t="n">
        <v>13.25</v>
      </c>
      <c r="M465" t="n">
        <v>22</v>
      </c>
      <c r="N465" t="n">
        <v>98.27</v>
      </c>
      <c r="O465" t="n">
        <v>40112.54</v>
      </c>
      <c r="P465" t="n">
        <v>421.95</v>
      </c>
      <c r="Q465" t="n">
        <v>1397.17</v>
      </c>
      <c r="R465" t="n">
        <v>93.88</v>
      </c>
      <c r="S465" t="n">
        <v>66.97</v>
      </c>
      <c r="T465" t="n">
        <v>10819.58</v>
      </c>
      <c r="U465" t="n">
        <v>0.71</v>
      </c>
      <c r="V465" t="n">
        <v>0.85</v>
      </c>
      <c r="W465" t="n">
        <v>5.33</v>
      </c>
      <c r="X465" t="n">
        <v>0.65</v>
      </c>
      <c r="Y465" t="n">
        <v>1</v>
      </c>
      <c r="Z465" t="n">
        <v>10</v>
      </c>
    </row>
    <row r="466">
      <c r="A466" t="n">
        <v>50</v>
      </c>
      <c r="B466" t="n">
        <v>150</v>
      </c>
      <c r="C466" t="inlineStr">
        <is>
          <t xml:space="preserve">CONCLUIDO	</t>
        </is>
      </c>
      <c r="D466" t="n">
        <v>3.4293</v>
      </c>
      <c r="E466" t="n">
        <v>29.16</v>
      </c>
      <c r="F466" t="n">
        <v>24.83</v>
      </c>
      <c r="G466" t="n">
        <v>62.08</v>
      </c>
      <c r="H466" t="n">
        <v>0.74</v>
      </c>
      <c r="I466" t="n">
        <v>24</v>
      </c>
      <c r="J466" t="n">
        <v>323.91</v>
      </c>
      <c r="K466" t="n">
        <v>61.82</v>
      </c>
      <c r="L466" t="n">
        <v>13.5</v>
      </c>
      <c r="M466" t="n">
        <v>22</v>
      </c>
      <c r="N466" t="n">
        <v>98.59</v>
      </c>
      <c r="O466" t="n">
        <v>40183.11</v>
      </c>
      <c r="P466" t="n">
        <v>421.89</v>
      </c>
      <c r="Q466" t="n">
        <v>1397.29</v>
      </c>
      <c r="R466" t="n">
        <v>94.14</v>
      </c>
      <c r="S466" t="n">
        <v>66.97</v>
      </c>
      <c r="T466" t="n">
        <v>10949.29</v>
      </c>
      <c r="U466" t="n">
        <v>0.71</v>
      </c>
      <c r="V466" t="n">
        <v>0.85</v>
      </c>
      <c r="W466" t="n">
        <v>5.34</v>
      </c>
      <c r="X466" t="n">
        <v>0.66</v>
      </c>
      <c r="Y466" t="n">
        <v>1</v>
      </c>
      <c r="Z466" t="n">
        <v>10</v>
      </c>
    </row>
    <row r="467">
      <c r="A467" t="n">
        <v>51</v>
      </c>
      <c r="B467" t="n">
        <v>150</v>
      </c>
      <c r="C467" t="inlineStr">
        <is>
          <t xml:space="preserve">CONCLUIDO	</t>
        </is>
      </c>
      <c r="D467" t="n">
        <v>3.4391</v>
      </c>
      <c r="E467" t="n">
        <v>29.08</v>
      </c>
      <c r="F467" t="n">
        <v>24.8</v>
      </c>
      <c r="G467" t="n">
        <v>64.7</v>
      </c>
      <c r="H467" t="n">
        <v>0.76</v>
      </c>
      <c r="I467" t="n">
        <v>23</v>
      </c>
      <c r="J467" t="n">
        <v>324.48</v>
      </c>
      <c r="K467" t="n">
        <v>61.82</v>
      </c>
      <c r="L467" t="n">
        <v>13.75</v>
      </c>
      <c r="M467" t="n">
        <v>21</v>
      </c>
      <c r="N467" t="n">
        <v>98.91</v>
      </c>
      <c r="O467" t="n">
        <v>40253.84</v>
      </c>
      <c r="P467" t="n">
        <v>420.29</v>
      </c>
      <c r="Q467" t="n">
        <v>1397.2</v>
      </c>
      <c r="R467" t="n">
        <v>93.22</v>
      </c>
      <c r="S467" t="n">
        <v>66.97</v>
      </c>
      <c r="T467" t="n">
        <v>10496.41</v>
      </c>
      <c r="U467" t="n">
        <v>0.72</v>
      </c>
      <c r="V467" t="n">
        <v>0.85</v>
      </c>
      <c r="W467" t="n">
        <v>5.33</v>
      </c>
      <c r="X467" t="n">
        <v>0.64</v>
      </c>
      <c r="Y467" t="n">
        <v>1</v>
      </c>
      <c r="Z467" t="n">
        <v>10</v>
      </c>
    </row>
    <row r="468">
      <c r="A468" t="n">
        <v>52</v>
      </c>
      <c r="B468" t="n">
        <v>150</v>
      </c>
      <c r="C468" t="inlineStr">
        <is>
          <t xml:space="preserve">CONCLUIDO	</t>
        </is>
      </c>
      <c r="D468" t="n">
        <v>3.4394</v>
      </c>
      <c r="E468" t="n">
        <v>29.07</v>
      </c>
      <c r="F468" t="n">
        <v>24.8</v>
      </c>
      <c r="G468" t="n">
        <v>64.69</v>
      </c>
      <c r="H468" t="n">
        <v>0.77</v>
      </c>
      <c r="I468" t="n">
        <v>23</v>
      </c>
      <c r="J468" t="n">
        <v>325.06</v>
      </c>
      <c r="K468" t="n">
        <v>61.82</v>
      </c>
      <c r="L468" t="n">
        <v>14</v>
      </c>
      <c r="M468" t="n">
        <v>21</v>
      </c>
      <c r="N468" t="n">
        <v>99.23999999999999</v>
      </c>
      <c r="O468" t="n">
        <v>40324.71</v>
      </c>
      <c r="P468" t="n">
        <v>420.07</v>
      </c>
      <c r="Q468" t="n">
        <v>1397.21</v>
      </c>
      <c r="R468" t="n">
        <v>93.09</v>
      </c>
      <c r="S468" t="n">
        <v>66.97</v>
      </c>
      <c r="T468" t="n">
        <v>10429.69</v>
      </c>
      <c r="U468" t="n">
        <v>0.72</v>
      </c>
      <c r="V468" t="n">
        <v>0.85</v>
      </c>
      <c r="W468" t="n">
        <v>5.34</v>
      </c>
      <c r="X468" t="n">
        <v>0.63</v>
      </c>
      <c r="Y468" t="n">
        <v>1</v>
      </c>
      <c r="Z468" t="n">
        <v>10</v>
      </c>
    </row>
    <row r="469">
      <c r="A469" t="n">
        <v>53</v>
      </c>
      <c r="B469" t="n">
        <v>150</v>
      </c>
      <c r="C469" t="inlineStr">
        <is>
          <t xml:space="preserve">CONCLUIDO	</t>
        </is>
      </c>
      <c r="D469" t="n">
        <v>3.4513</v>
      </c>
      <c r="E469" t="n">
        <v>28.98</v>
      </c>
      <c r="F469" t="n">
        <v>24.76</v>
      </c>
      <c r="G469" t="n">
        <v>67.52</v>
      </c>
      <c r="H469" t="n">
        <v>0.78</v>
      </c>
      <c r="I469" t="n">
        <v>22</v>
      </c>
      <c r="J469" t="n">
        <v>325.63</v>
      </c>
      <c r="K469" t="n">
        <v>61.82</v>
      </c>
      <c r="L469" t="n">
        <v>14.25</v>
      </c>
      <c r="M469" t="n">
        <v>20</v>
      </c>
      <c r="N469" t="n">
        <v>99.56</v>
      </c>
      <c r="O469" t="n">
        <v>40395.74</v>
      </c>
      <c r="P469" t="n">
        <v>418.17</v>
      </c>
      <c r="Q469" t="n">
        <v>1397.19</v>
      </c>
      <c r="R469" t="n">
        <v>91.7</v>
      </c>
      <c r="S469" t="n">
        <v>66.97</v>
      </c>
      <c r="T469" t="n">
        <v>9743.17</v>
      </c>
      <c r="U469" t="n">
        <v>0.73</v>
      </c>
      <c r="V469" t="n">
        <v>0.85</v>
      </c>
      <c r="W469" t="n">
        <v>5.33</v>
      </c>
      <c r="X469" t="n">
        <v>0.59</v>
      </c>
      <c r="Y469" t="n">
        <v>1</v>
      </c>
      <c r="Z469" t="n">
        <v>10</v>
      </c>
    </row>
    <row r="470">
      <c r="A470" t="n">
        <v>54</v>
      </c>
      <c r="B470" t="n">
        <v>150</v>
      </c>
      <c r="C470" t="inlineStr">
        <is>
          <t xml:space="preserve">CONCLUIDO	</t>
        </is>
      </c>
      <c r="D470" t="n">
        <v>3.4492</v>
      </c>
      <c r="E470" t="n">
        <v>28.99</v>
      </c>
      <c r="F470" t="n">
        <v>24.77</v>
      </c>
      <c r="G470" t="n">
        <v>67.56</v>
      </c>
      <c r="H470" t="n">
        <v>0.79</v>
      </c>
      <c r="I470" t="n">
        <v>22</v>
      </c>
      <c r="J470" t="n">
        <v>326.21</v>
      </c>
      <c r="K470" t="n">
        <v>61.82</v>
      </c>
      <c r="L470" t="n">
        <v>14.5</v>
      </c>
      <c r="M470" t="n">
        <v>20</v>
      </c>
      <c r="N470" t="n">
        <v>99.89</v>
      </c>
      <c r="O470" t="n">
        <v>40466.92</v>
      </c>
      <c r="P470" t="n">
        <v>418.86</v>
      </c>
      <c r="Q470" t="n">
        <v>1397.17</v>
      </c>
      <c r="R470" t="n">
        <v>92.40000000000001</v>
      </c>
      <c r="S470" t="n">
        <v>66.97</v>
      </c>
      <c r="T470" t="n">
        <v>10092.32</v>
      </c>
      <c r="U470" t="n">
        <v>0.72</v>
      </c>
      <c r="V470" t="n">
        <v>0.85</v>
      </c>
      <c r="W470" t="n">
        <v>5.33</v>
      </c>
      <c r="X470" t="n">
        <v>0.61</v>
      </c>
      <c r="Y470" t="n">
        <v>1</v>
      </c>
      <c r="Z470" t="n">
        <v>10</v>
      </c>
    </row>
    <row r="471">
      <c r="A471" t="n">
        <v>55</v>
      </c>
      <c r="B471" t="n">
        <v>150</v>
      </c>
      <c r="C471" t="inlineStr">
        <is>
          <t xml:space="preserve">CONCLUIDO	</t>
        </is>
      </c>
      <c r="D471" t="n">
        <v>3.4484</v>
      </c>
      <c r="E471" t="n">
        <v>29</v>
      </c>
      <c r="F471" t="n">
        <v>24.78</v>
      </c>
      <c r="G471" t="n">
        <v>67.58</v>
      </c>
      <c r="H471" t="n">
        <v>0.8</v>
      </c>
      <c r="I471" t="n">
        <v>22</v>
      </c>
      <c r="J471" t="n">
        <v>326.79</v>
      </c>
      <c r="K471" t="n">
        <v>61.82</v>
      </c>
      <c r="L471" t="n">
        <v>14.75</v>
      </c>
      <c r="M471" t="n">
        <v>20</v>
      </c>
      <c r="N471" t="n">
        <v>100.22</v>
      </c>
      <c r="O471" t="n">
        <v>40538.25</v>
      </c>
      <c r="P471" t="n">
        <v>417.32</v>
      </c>
      <c r="Q471" t="n">
        <v>1397.19</v>
      </c>
      <c r="R471" t="n">
        <v>92.51000000000001</v>
      </c>
      <c r="S471" t="n">
        <v>66.97</v>
      </c>
      <c r="T471" t="n">
        <v>10146.7</v>
      </c>
      <c r="U471" t="n">
        <v>0.72</v>
      </c>
      <c r="V471" t="n">
        <v>0.85</v>
      </c>
      <c r="W471" t="n">
        <v>5.33</v>
      </c>
      <c r="X471" t="n">
        <v>0.61</v>
      </c>
      <c r="Y471" t="n">
        <v>1</v>
      </c>
      <c r="Z471" t="n">
        <v>10</v>
      </c>
    </row>
    <row r="472">
      <c r="A472" t="n">
        <v>56</v>
      </c>
      <c r="B472" t="n">
        <v>150</v>
      </c>
      <c r="C472" t="inlineStr">
        <is>
          <t xml:space="preserve">CONCLUIDO	</t>
        </is>
      </c>
      <c r="D472" t="n">
        <v>3.4612</v>
      </c>
      <c r="E472" t="n">
        <v>28.89</v>
      </c>
      <c r="F472" t="n">
        <v>24.73</v>
      </c>
      <c r="G472" t="n">
        <v>70.65000000000001</v>
      </c>
      <c r="H472" t="n">
        <v>0.82</v>
      </c>
      <c r="I472" t="n">
        <v>21</v>
      </c>
      <c r="J472" t="n">
        <v>327.37</v>
      </c>
      <c r="K472" t="n">
        <v>61.82</v>
      </c>
      <c r="L472" t="n">
        <v>15</v>
      </c>
      <c r="M472" t="n">
        <v>19</v>
      </c>
      <c r="N472" t="n">
        <v>100.55</v>
      </c>
      <c r="O472" t="n">
        <v>40609.74</v>
      </c>
      <c r="P472" t="n">
        <v>415.59</v>
      </c>
      <c r="Q472" t="n">
        <v>1397.2</v>
      </c>
      <c r="R472" t="n">
        <v>90.77</v>
      </c>
      <c r="S472" t="n">
        <v>66.97</v>
      </c>
      <c r="T472" t="n">
        <v>9281.6</v>
      </c>
      <c r="U472" t="n">
        <v>0.74</v>
      </c>
      <c r="V472" t="n">
        <v>0.85</v>
      </c>
      <c r="W472" t="n">
        <v>5.33</v>
      </c>
      <c r="X472" t="n">
        <v>0.5600000000000001</v>
      </c>
      <c r="Y472" t="n">
        <v>1</v>
      </c>
      <c r="Z472" t="n">
        <v>10</v>
      </c>
    </row>
    <row r="473">
      <c r="A473" t="n">
        <v>57</v>
      </c>
      <c r="B473" t="n">
        <v>150</v>
      </c>
      <c r="C473" t="inlineStr">
        <is>
          <t xml:space="preserve">CONCLUIDO	</t>
        </is>
      </c>
      <c r="D473" t="n">
        <v>3.4574</v>
      </c>
      <c r="E473" t="n">
        <v>28.92</v>
      </c>
      <c r="F473" t="n">
        <v>24.76</v>
      </c>
      <c r="G473" t="n">
        <v>70.73999999999999</v>
      </c>
      <c r="H473" t="n">
        <v>0.83</v>
      </c>
      <c r="I473" t="n">
        <v>21</v>
      </c>
      <c r="J473" t="n">
        <v>327.95</v>
      </c>
      <c r="K473" t="n">
        <v>61.82</v>
      </c>
      <c r="L473" t="n">
        <v>15.25</v>
      </c>
      <c r="M473" t="n">
        <v>19</v>
      </c>
      <c r="N473" t="n">
        <v>100.88</v>
      </c>
      <c r="O473" t="n">
        <v>40681.39</v>
      </c>
      <c r="P473" t="n">
        <v>415.78</v>
      </c>
      <c r="Q473" t="n">
        <v>1397.22</v>
      </c>
      <c r="R473" t="n">
        <v>91.76000000000001</v>
      </c>
      <c r="S473" t="n">
        <v>66.97</v>
      </c>
      <c r="T473" t="n">
        <v>9778.93</v>
      </c>
      <c r="U473" t="n">
        <v>0.73</v>
      </c>
      <c r="V473" t="n">
        <v>0.85</v>
      </c>
      <c r="W473" t="n">
        <v>5.33</v>
      </c>
      <c r="X473" t="n">
        <v>0.59</v>
      </c>
      <c r="Y473" t="n">
        <v>1</v>
      </c>
      <c r="Z473" t="n">
        <v>10</v>
      </c>
    </row>
    <row r="474">
      <c r="A474" t="n">
        <v>58</v>
      </c>
      <c r="B474" t="n">
        <v>150</v>
      </c>
      <c r="C474" t="inlineStr">
        <is>
          <t xml:space="preserve">CONCLUIDO	</t>
        </is>
      </c>
      <c r="D474" t="n">
        <v>3.4599</v>
      </c>
      <c r="E474" t="n">
        <v>28.9</v>
      </c>
      <c r="F474" t="n">
        <v>24.74</v>
      </c>
      <c r="G474" t="n">
        <v>70.68000000000001</v>
      </c>
      <c r="H474" t="n">
        <v>0.84</v>
      </c>
      <c r="I474" t="n">
        <v>21</v>
      </c>
      <c r="J474" t="n">
        <v>328.53</v>
      </c>
      <c r="K474" t="n">
        <v>61.82</v>
      </c>
      <c r="L474" t="n">
        <v>15.5</v>
      </c>
      <c r="M474" t="n">
        <v>19</v>
      </c>
      <c r="N474" t="n">
        <v>101.21</v>
      </c>
      <c r="O474" t="n">
        <v>40753.2</v>
      </c>
      <c r="P474" t="n">
        <v>414.61</v>
      </c>
      <c r="Q474" t="n">
        <v>1397.22</v>
      </c>
      <c r="R474" t="n">
        <v>91.02</v>
      </c>
      <c r="S474" t="n">
        <v>66.97</v>
      </c>
      <c r="T474" t="n">
        <v>9405.030000000001</v>
      </c>
      <c r="U474" t="n">
        <v>0.74</v>
      </c>
      <c r="V474" t="n">
        <v>0.85</v>
      </c>
      <c r="W474" t="n">
        <v>5.33</v>
      </c>
      <c r="X474" t="n">
        <v>0.57</v>
      </c>
      <c r="Y474" t="n">
        <v>1</v>
      </c>
      <c r="Z474" t="n">
        <v>10</v>
      </c>
    </row>
    <row r="475">
      <c r="A475" t="n">
        <v>59</v>
      </c>
      <c r="B475" t="n">
        <v>150</v>
      </c>
      <c r="C475" t="inlineStr">
        <is>
          <t xml:space="preserve">CONCLUIDO	</t>
        </is>
      </c>
      <c r="D475" t="n">
        <v>3.4705</v>
      </c>
      <c r="E475" t="n">
        <v>28.81</v>
      </c>
      <c r="F475" t="n">
        <v>24.71</v>
      </c>
      <c r="G475" t="n">
        <v>74.12</v>
      </c>
      <c r="H475" t="n">
        <v>0.85</v>
      </c>
      <c r="I475" t="n">
        <v>20</v>
      </c>
      <c r="J475" t="n">
        <v>329.12</v>
      </c>
      <c r="K475" t="n">
        <v>61.82</v>
      </c>
      <c r="L475" t="n">
        <v>15.75</v>
      </c>
      <c r="M475" t="n">
        <v>18</v>
      </c>
      <c r="N475" t="n">
        <v>101.54</v>
      </c>
      <c r="O475" t="n">
        <v>40825.16</v>
      </c>
      <c r="P475" t="n">
        <v>413.87</v>
      </c>
      <c r="Q475" t="n">
        <v>1397.25</v>
      </c>
      <c r="R475" t="n">
        <v>89.95</v>
      </c>
      <c r="S475" t="n">
        <v>66.97</v>
      </c>
      <c r="T475" t="n">
        <v>8878.719999999999</v>
      </c>
      <c r="U475" t="n">
        <v>0.74</v>
      </c>
      <c r="V475" t="n">
        <v>0.85</v>
      </c>
      <c r="W475" t="n">
        <v>5.33</v>
      </c>
      <c r="X475" t="n">
        <v>0.54</v>
      </c>
      <c r="Y475" t="n">
        <v>1</v>
      </c>
      <c r="Z475" t="n">
        <v>10</v>
      </c>
    </row>
    <row r="476">
      <c r="A476" t="n">
        <v>60</v>
      </c>
      <c r="B476" t="n">
        <v>150</v>
      </c>
      <c r="C476" t="inlineStr">
        <is>
          <t xml:space="preserve">CONCLUIDO	</t>
        </is>
      </c>
      <c r="D476" t="n">
        <v>3.4709</v>
      </c>
      <c r="E476" t="n">
        <v>28.81</v>
      </c>
      <c r="F476" t="n">
        <v>24.7</v>
      </c>
      <c r="G476" t="n">
        <v>74.11</v>
      </c>
      <c r="H476" t="n">
        <v>0.86</v>
      </c>
      <c r="I476" t="n">
        <v>20</v>
      </c>
      <c r="J476" t="n">
        <v>329.7</v>
      </c>
      <c r="K476" t="n">
        <v>61.82</v>
      </c>
      <c r="L476" t="n">
        <v>16</v>
      </c>
      <c r="M476" t="n">
        <v>18</v>
      </c>
      <c r="N476" t="n">
        <v>101.88</v>
      </c>
      <c r="O476" t="n">
        <v>40897.29</v>
      </c>
      <c r="P476" t="n">
        <v>413.4</v>
      </c>
      <c r="Q476" t="n">
        <v>1397.2</v>
      </c>
      <c r="R476" t="n">
        <v>89.84999999999999</v>
      </c>
      <c r="S476" t="n">
        <v>66.97</v>
      </c>
      <c r="T476" t="n">
        <v>8825.41</v>
      </c>
      <c r="U476" t="n">
        <v>0.75</v>
      </c>
      <c r="V476" t="n">
        <v>0.85</v>
      </c>
      <c r="W476" t="n">
        <v>5.33</v>
      </c>
      <c r="X476" t="n">
        <v>0.54</v>
      </c>
      <c r="Y476" t="n">
        <v>1</v>
      </c>
      <c r="Z476" t="n">
        <v>10</v>
      </c>
    </row>
    <row r="477">
      <c r="A477" t="n">
        <v>61</v>
      </c>
      <c r="B477" t="n">
        <v>150</v>
      </c>
      <c r="C477" t="inlineStr">
        <is>
          <t xml:space="preserve">CONCLUIDO	</t>
        </is>
      </c>
      <c r="D477" t="n">
        <v>3.4709</v>
      </c>
      <c r="E477" t="n">
        <v>28.81</v>
      </c>
      <c r="F477" t="n">
        <v>24.7</v>
      </c>
      <c r="G477" t="n">
        <v>74.11</v>
      </c>
      <c r="H477" t="n">
        <v>0.88</v>
      </c>
      <c r="I477" t="n">
        <v>20</v>
      </c>
      <c r="J477" t="n">
        <v>330.29</v>
      </c>
      <c r="K477" t="n">
        <v>61.82</v>
      </c>
      <c r="L477" t="n">
        <v>16.25</v>
      </c>
      <c r="M477" t="n">
        <v>18</v>
      </c>
      <c r="N477" t="n">
        <v>102.21</v>
      </c>
      <c r="O477" t="n">
        <v>40969.57</v>
      </c>
      <c r="P477" t="n">
        <v>410.93</v>
      </c>
      <c r="Q477" t="n">
        <v>1397.25</v>
      </c>
      <c r="R477" t="n">
        <v>89.98999999999999</v>
      </c>
      <c r="S477" t="n">
        <v>66.97</v>
      </c>
      <c r="T477" t="n">
        <v>8894.26</v>
      </c>
      <c r="U477" t="n">
        <v>0.74</v>
      </c>
      <c r="V477" t="n">
        <v>0.85</v>
      </c>
      <c r="W477" t="n">
        <v>5.33</v>
      </c>
      <c r="X477" t="n">
        <v>0.54</v>
      </c>
      <c r="Y477" t="n">
        <v>1</v>
      </c>
      <c r="Z477" t="n">
        <v>10</v>
      </c>
    </row>
    <row r="478">
      <c r="A478" t="n">
        <v>62</v>
      </c>
      <c r="B478" t="n">
        <v>150</v>
      </c>
      <c r="C478" t="inlineStr">
        <is>
          <t xml:space="preserve">CONCLUIDO	</t>
        </is>
      </c>
      <c r="D478" t="n">
        <v>3.4797</v>
      </c>
      <c r="E478" t="n">
        <v>28.74</v>
      </c>
      <c r="F478" t="n">
        <v>24.68</v>
      </c>
      <c r="G478" t="n">
        <v>77.95</v>
      </c>
      <c r="H478" t="n">
        <v>0.89</v>
      </c>
      <c r="I478" t="n">
        <v>19</v>
      </c>
      <c r="J478" t="n">
        <v>330.87</v>
      </c>
      <c r="K478" t="n">
        <v>61.82</v>
      </c>
      <c r="L478" t="n">
        <v>16.5</v>
      </c>
      <c r="M478" t="n">
        <v>17</v>
      </c>
      <c r="N478" t="n">
        <v>102.55</v>
      </c>
      <c r="O478" t="n">
        <v>41042.02</v>
      </c>
      <c r="P478" t="n">
        <v>411.31</v>
      </c>
      <c r="Q478" t="n">
        <v>1397.18</v>
      </c>
      <c r="R478" t="n">
        <v>89.42</v>
      </c>
      <c r="S478" t="n">
        <v>66.97</v>
      </c>
      <c r="T478" t="n">
        <v>8618.9</v>
      </c>
      <c r="U478" t="n">
        <v>0.75</v>
      </c>
      <c r="V478" t="n">
        <v>0.85</v>
      </c>
      <c r="W478" t="n">
        <v>5.33</v>
      </c>
      <c r="X478" t="n">
        <v>0.52</v>
      </c>
      <c r="Y478" t="n">
        <v>1</v>
      </c>
      <c r="Z478" t="n">
        <v>10</v>
      </c>
    </row>
    <row r="479">
      <c r="A479" t="n">
        <v>63</v>
      </c>
      <c r="B479" t="n">
        <v>150</v>
      </c>
      <c r="C479" t="inlineStr">
        <is>
          <t xml:space="preserve">CONCLUIDO	</t>
        </is>
      </c>
      <c r="D479" t="n">
        <v>3.4791</v>
      </c>
      <c r="E479" t="n">
        <v>28.74</v>
      </c>
      <c r="F479" t="n">
        <v>24.69</v>
      </c>
      <c r="G479" t="n">
        <v>77.97</v>
      </c>
      <c r="H479" t="n">
        <v>0.9</v>
      </c>
      <c r="I479" t="n">
        <v>19</v>
      </c>
      <c r="J479" t="n">
        <v>331.46</v>
      </c>
      <c r="K479" t="n">
        <v>61.82</v>
      </c>
      <c r="L479" t="n">
        <v>16.75</v>
      </c>
      <c r="M479" t="n">
        <v>17</v>
      </c>
      <c r="N479" t="n">
        <v>102.89</v>
      </c>
      <c r="O479" t="n">
        <v>41114.63</v>
      </c>
      <c r="P479" t="n">
        <v>410.91</v>
      </c>
      <c r="Q479" t="n">
        <v>1397.2</v>
      </c>
      <c r="R479" t="n">
        <v>89.54000000000001</v>
      </c>
      <c r="S479" t="n">
        <v>66.97</v>
      </c>
      <c r="T479" t="n">
        <v>8676.73</v>
      </c>
      <c r="U479" t="n">
        <v>0.75</v>
      </c>
      <c r="V479" t="n">
        <v>0.85</v>
      </c>
      <c r="W479" t="n">
        <v>5.33</v>
      </c>
      <c r="X479" t="n">
        <v>0.53</v>
      </c>
      <c r="Y479" t="n">
        <v>1</v>
      </c>
      <c r="Z479" t="n">
        <v>10</v>
      </c>
    </row>
    <row r="480">
      <c r="A480" t="n">
        <v>64</v>
      </c>
      <c r="B480" t="n">
        <v>150</v>
      </c>
      <c r="C480" t="inlineStr">
        <is>
          <t xml:space="preserve">CONCLUIDO	</t>
        </is>
      </c>
      <c r="D480" t="n">
        <v>3.4799</v>
      </c>
      <c r="E480" t="n">
        <v>28.74</v>
      </c>
      <c r="F480" t="n">
        <v>24.68</v>
      </c>
      <c r="G480" t="n">
        <v>77.95</v>
      </c>
      <c r="H480" t="n">
        <v>0.91</v>
      </c>
      <c r="I480" t="n">
        <v>19</v>
      </c>
      <c r="J480" t="n">
        <v>332.05</v>
      </c>
      <c r="K480" t="n">
        <v>61.82</v>
      </c>
      <c r="L480" t="n">
        <v>17</v>
      </c>
      <c r="M480" t="n">
        <v>17</v>
      </c>
      <c r="N480" t="n">
        <v>103.23</v>
      </c>
      <c r="O480" t="n">
        <v>41187.41</v>
      </c>
      <c r="P480" t="n">
        <v>410.11</v>
      </c>
      <c r="Q480" t="n">
        <v>1397.36</v>
      </c>
      <c r="R480" t="n">
        <v>89.36</v>
      </c>
      <c r="S480" t="n">
        <v>66.97</v>
      </c>
      <c r="T480" t="n">
        <v>8584.959999999999</v>
      </c>
      <c r="U480" t="n">
        <v>0.75</v>
      </c>
      <c r="V480" t="n">
        <v>0.85</v>
      </c>
      <c r="W480" t="n">
        <v>5.33</v>
      </c>
      <c r="X480" t="n">
        <v>0.52</v>
      </c>
      <c r="Y480" t="n">
        <v>1</v>
      </c>
      <c r="Z480" t="n">
        <v>10</v>
      </c>
    </row>
    <row r="481">
      <c r="A481" t="n">
        <v>65</v>
      </c>
      <c r="B481" t="n">
        <v>150</v>
      </c>
      <c r="C481" t="inlineStr">
        <is>
          <t xml:space="preserve">CONCLUIDO	</t>
        </is>
      </c>
      <c r="D481" t="n">
        <v>3.4908</v>
      </c>
      <c r="E481" t="n">
        <v>28.65</v>
      </c>
      <c r="F481" t="n">
        <v>24.65</v>
      </c>
      <c r="G481" t="n">
        <v>82.16</v>
      </c>
      <c r="H481" t="n">
        <v>0.92</v>
      </c>
      <c r="I481" t="n">
        <v>18</v>
      </c>
      <c r="J481" t="n">
        <v>332.64</v>
      </c>
      <c r="K481" t="n">
        <v>61.82</v>
      </c>
      <c r="L481" t="n">
        <v>17.25</v>
      </c>
      <c r="M481" t="n">
        <v>16</v>
      </c>
      <c r="N481" t="n">
        <v>103.57</v>
      </c>
      <c r="O481" t="n">
        <v>41260.35</v>
      </c>
      <c r="P481" t="n">
        <v>407.73</v>
      </c>
      <c r="Q481" t="n">
        <v>1397.2</v>
      </c>
      <c r="R481" t="n">
        <v>88.41</v>
      </c>
      <c r="S481" t="n">
        <v>66.97</v>
      </c>
      <c r="T481" t="n">
        <v>8118.52</v>
      </c>
      <c r="U481" t="n">
        <v>0.76</v>
      </c>
      <c r="V481" t="n">
        <v>0.85</v>
      </c>
      <c r="W481" t="n">
        <v>5.32</v>
      </c>
      <c r="X481" t="n">
        <v>0.48</v>
      </c>
      <c r="Y481" t="n">
        <v>1</v>
      </c>
      <c r="Z481" t="n">
        <v>10</v>
      </c>
    </row>
    <row r="482">
      <c r="A482" t="n">
        <v>66</v>
      </c>
      <c r="B482" t="n">
        <v>150</v>
      </c>
      <c r="C482" t="inlineStr">
        <is>
          <t xml:space="preserve">CONCLUIDO	</t>
        </is>
      </c>
      <c r="D482" t="n">
        <v>3.4878</v>
      </c>
      <c r="E482" t="n">
        <v>28.67</v>
      </c>
      <c r="F482" t="n">
        <v>24.67</v>
      </c>
      <c r="G482" t="n">
        <v>82.25</v>
      </c>
      <c r="H482" t="n">
        <v>0.9399999999999999</v>
      </c>
      <c r="I482" t="n">
        <v>18</v>
      </c>
      <c r="J482" t="n">
        <v>333.24</v>
      </c>
      <c r="K482" t="n">
        <v>61.82</v>
      </c>
      <c r="L482" t="n">
        <v>17.5</v>
      </c>
      <c r="M482" t="n">
        <v>16</v>
      </c>
      <c r="N482" t="n">
        <v>103.92</v>
      </c>
      <c r="O482" t="n">
        <v>41333.46</v>
      </c>
      <c r="P482" t="n">
        <v>408.96</v>
      </c>
      <c r="Q482" t="n">
        <v>1397.17</v>
      </c>
      <c r="R482" t="n">
        <v>89.16</v>
      </c>
      <c r="S482" t="n">
        <v>66.97</v>
      </c>
      <c r="T482" t="n">
        <v>8490.33</v>
      </c>
      <c r="U482" t="n">
        <v>0.75</v>
      </c>
      <c r="V482" t="n">
        <v>0.85</v>
      </c>
      <c r="W482" t="n">
        <v>5.33</v>
      </c>
      <c r="X482" t="n">
        <v>0.51</v>
      </c>
      <c r="Y482" t="n">
        <v>1</v>
      </c>
      <c r="Z482" t="n">
        <v>10</v>
      </c>
    </row>
    <row r="483">
      <c r="A483" t="n">
        <v>67</v>
      </c>
      <c r="B483" t="n">
        <v>150</v>
      </c>
      <c r="C483" t="inlineStr">
        <is>
          <t xml:space="preserve">CONCLUIDO	</t>
        </is>
      </c>
      <c r="D483" t="n">
        <v>3.4904</v>
      </c>
      <c r="E483" t="n">
        <v>28.65</v>
      </c>
      <c r="F483" t="n">
        <v>24.65</v>
      </c>
      <c r="G483" t="n">
        <v>82.17</v>
      </c>
      <c r="H483" t="n">
        <v>0.95</v>
      </c>
      <c r="I483" t="n">
        <v>18</v>
      </c>
      <c r="J483" t="n">
        <v>333.83</v>
      </c>
      <c r="K483" t="n">
        <v>61.82</v>
      </c>
      <c r="L483" t="n">
        <v>17.75</v>
      </c>
      <c r="M483" t="n">
        <v>16</v>
      </c>
      <c r="N483" t="n">
        <v>104.26</v>
      </c>
      <c r="O483" t="n">
        <v>41406.86</v>
      </c>
      <c r="P483" t="n">
        <v>407.85</v>
      </c>
      <c r="Q483" t="n">
        <v>1397.23</v>
      </c>
      <c r="R483" t="n">
        <v>88.58</v>
      </c>
      <c r="S483" t="n">
        <v>66.97</v>
      </c>
      <c r="T483" t="n">
        <v>8201.450000000001</v>
      </c>
      <c r="U483" t="n">
        <v>0.76</v>
      </c>
      <c r="V483" t="n">
        <v>0.85</v>
      </c>
      <c r="W483" t="n">
        <v>5.32</v>
      </c>
      <c r="X483" t="n">
        <v>0.49</v>
      </c>
      <c r="Y483" t="n">
        <v>1</v>
      </c>
      <c r="Z483" t="n">
        <v>10</v>
      </c>
    </row>
    <row r="484">
      <c r="A484" t="n">
        <v>68</v>
      </c>
      <c r="B484" t="n">
        <v>150</v>
      </c>
      <c r="C484" t="inlineStr">
        <is>
          <t xml:space="preserve">CONCLUIDO	</t>
        </is>
      </c>
      <c r="D484" t="n">
        <v>3.4914</v>
      </c>
      <c r="E484" t="n">
        <v>28.64</v>
      </c>
      <c r="F484" t="n">
        <v>24.64</v>
      </c>
      <c r="G484" t="n">
        <v>82.15000000000001</v>
      </c>
      <c r="H484" t="n">
        <v>0.96</v>
      </c>
      <c r="I484" t="n">
        <v>18</v>
      </c>
      <c r="J484" t="n">
        <v>334.43</v>
      </c>
      <c r="K484" t="n">
        <v>61.82</v>
      </c>
      <c r="L484" t="n">
        <v>18</v>
      </c>
      <c r="M484" t="n">
        <v>16</v>
      </c>
      <c r="N484" t="n">
        <v>104.61</v>
      </c>
      <c r="O484" t="n">
        <v>41480.31</v>
      </c>
      <c r="P484" t="n">
        <v>406.27</v>
      </c>
      <c r="Q484" t="n">
        <v>1397.22</v>
      </c>
      <c r="R484" t="n">
        <v>88.13</v>
      </c>
      <c r="S484" t="n">
        <v>66.97</v>
      </c>
      <c r="T484" t="n">
        <v>7978.77</v>
      </c>
      <c r="U484" t="n">
        <v>0.76</v>
      </c>
      <c r="V484" t="n">
        <v>0.85</v>
      </c>
      <c r="W484" t="n">
        <v>5.32</v>
      </c>
      <c r="X484" t="n">
        <v>0.48</v>
      </c>
      <c r="Y484" t="n">
        <v>1</v>
      </c>
      <c r="Z484" t="n">
        <v>10</v>
      </c>
    </row>
    <row r="485">
      <c r="A485" t="n">
        <v>69</v>
      </c>
      <c r="B485" t="n">
        <v>150</v>
      </c>
      <c r="C485" t="inlineStr">
        <is>
          <t xml:space="preserve">CONCLUIDO	</t>
        </is>
      </c>
      <c r="D485" t="n">
        <v>3.5024</v>
      </c>
      <c r="E485" t="n">
        <v>28.55</v>
      </c>
      <c r="F485" t="n">
        <v>24.61</v>
      </c>
      <c r="G485" t="n">
        <v>86.86</v>
      </c>
      <c r="H485" t="n">
        <v>0.97</v>
      </c>
      <c r="I485" t="n">
        <v>17</v>
      </c>
      <c r="J485" t="n">
        <v>335.02</v>
      </c>
      <c r="K485" t="n">
        <v>61.82</v>
      </c>
      <c r="L485" t="n">
        <v>18.25</v>
      </c>
      <c r="M485" t="n">
        <v>15</v>
      </c>
      <c r="N485" t="n">
        <v>104.95</v>
      </c>
      <c r="O485" t="n">
        <v>41553.93</v>
      </c>
      <c r="P485" t="n">
        <v>404.64</v>
      </c>
      <c r="Q485" t="n">
        <v>1397.19</v>
      </c>
      <c r="R485" t="n">
        <v>86.98999999999999</v>
      </c>
      <c r="S485" t="n">
        <v>66.97</v>
      </c>
      <c r="T485" t="n">
        <v>7409.47</v>
      </c>
      <c r="U485" t="n">
        <v>0.77</v>
      </c>
      <c r="V485" t="n">
        <v>0.86</v>
      </c>
      <c r="W485" t="n">
        <v>5.32</v>
      </c>
      <c r="X485" t="n">
        <v>0.45</v>
      </c>
      <c r="Y485" t="n">
        <v>1</v>
      </c>
      <c r="Z485" t="n">
        <v>10</v>
      </c>
    </row>
    <row r="486">
      <c r="A486" t="n">
        <v>70</v>
      </c>
      <c r="B486" t="n">
        <v>150</v>
      </c>
      <c r="C486" t="inlineStr">
        <is>
          <t xml:space="preserve">CONCLUIDO	</t>
        </is>
      </c>
      <c r="D486" t="n">
        <v>3.5028</v>
      </c>
      <c r="E486" t="n">
        <v>28.55</v>
      </c>
      <c r="F486" t="n">
        <v>24.61</v>
      </c>
      <c r="G486" t="n">
        <v>86.84999999999999</v>
      </c>
      <c r="H486" t="n">
        <v>0.98</v>
      </c>
      <c r="I486" t="n">
        <v>17</v>
      </c>
      <c r="J486" t="n">
        <v>335.62</v>
      </c>
      <c r="K486" t="n">
        <v>61.82</v>
      </c>
      <c r="L486" t="n">
        <v>18.5</v>
      </c>
      <c r="M486" t="n">
        <v>15</v>
      </c>
      <c r="N486" t="n">
        <v>105.3</v>
      </c>
      <c r="O486" t="n">
        <v>41627.72</v>
      </c>
      <c r="P486" t="n">
        <v>404.71</v>
      </c>
      <c r="Q486" t="n">
        <v>1397.21</v>
      </c>
      <c r="R486" t="n">
        <v>87.03</v>
      </c>
      <c r="S486" t="n">
        <v>66.97</v>
      </c>
      <c r="T486" t="n">
        <v>7431.98</v>
      </c>
      <c r="U486" t="n">
        <v>0.77</v>
      </c>
      <c r="V486" t="n">
        <v>0.86</v>
      </c>
      <c r="W486" t="n">
        <v>5.32</v>
      </c>
      <c r="X486" t="n">
        <v>0.44</v>
      </c>
      <c r="Y486" t="n">
        <v>1</v>
      </c>
      <c r="Z486" t="n">
        <v>10</v>
      </c>
    </row>
    <row r="487">
      <c r="A487" t="n">
        <v>71</v>
      </c>
      <c r="B487" t="n">
        <v>150</v>
      </c>
      <c r="C487" t="inlineStr">
        <is>
          <t xml:space="preserve">CONCLUIDO	</t>
        </is>
      </c>
      <c r="D487" t="n">
        <v>3.5017</v>
      </c>
      <c r="E487" t="n">
        <v>28.56</v>
      </c>
      <c r="F487" t="n">
        <v>24.62</v>
      </c>
      <c r="G487" t="n">
        <v>86.88</v>
      </c>
      <c r="H487" t="n">
        <v>0.99</v>
      </c>
      <c r="I487" t="n">
        <v>17</v>
      </c>
      <c r="J487" t="n">
        <v>336.22</v>
      </c>
      <c r="K487" t="n">
        <v>61.82</v>
      </c>
      <c r="L487" t="n">
        <v>18.75</v>
      </c>
      <c r="M487" t="n">
        <v>15</v>
      </c>
      <c r="N487" t="n">
        <v>105.65</v>
      </c>
      <c r="O487" t="n">
        <v>41701.68</v>
      </c>
      <c r="P487" t="n">
        <v>404.41</v>
      </c>
      <c r="Q487" t="n">
        <v>1397.2</v>
      </c>
      <c r="R487" t="n">
        <v>87.34999999999999</v>
      </c>
      <c r="S487" t="n">
        <v>66.97</v>
      </c>
      <c r="T487" t="n">
        <v>7593.66</v>
      </c>
      <c r="U487" t="n">
        <v>0.77</v>
      </c>
      <c r="V487" t="n">
        <v>0.85</v>
      </c>
      <c r="W487" t="n">
        <v>5.32</v>
      </c>
      <c r="X487" t="n">
        <v>0.45</v>
      </c>
      <c r="Y487" t="n">
        <v>1</v>
      </c>
      <c r="Z487" t="n">
        <v>10</v>
      </c>
    </row>
    <row r="488">
      <c r="A488" t="n">
        <v>72</v>
      </c>
      <c r="B488" t="n">
        <v>150</v>
      </c>
      <c r="C488" t="inlineStr">
        <is>
          <t xml:space="preserve">CONCLUIDO	</t>
        </is>
      </c>
      <c r="D488" t="n">
        <v>3.5001</v>
      </c>
      <c r="E488" t="n">
        <v>28.57</v>
      </c>
      <c r="F488" t="n">
        <v>24.63</v>
      </c>
      <c r="G488" t="n">
        <v>86.93000000000001</v>
      </c>
      <c r="H488" t="n">
        <v>1.01</v>
      </c>
      <c r="I488" t="n">
        <v>17</v>
      </c>
      <c r="J488" t="n">
        <v>336.82</v>
      </c>
      <c r="K488" t="n">
        <v>61.82</v>
      </c>
      <c r="L488" t="n">
        <v>19</v>
      </c>
      <c r="M488" t="n">
        <v>15</v>
      </c>
      <c r="N488" t="n">
        <v>106</v>
      </c>
      <c r="O488" t="n">
        <v>41775.82</v>
      </c>
      <c r="P488" t="n">
        <v>403.33</v>
      </c>
      <c r="Q488" t="n">
        <v>1397.2</v>
      </c>
      <c r="R488" t="n">
        <v>87.5</v>
      </c>
      <c r="S488" t="n">
        <v>66.97</v>
      </c>
      <c r="T488" t="n">
        <v>7666.16</v>
      </c>
      <c r="U488" t="n">
        <v>0.77</v>
      </c>
      <c r="V488" t="n">
        <v>0.85</v>
      </c>
      <c r="W488" t="n">
        <v>5.33</v>
      </c>
      <c r="X488" t="n">
        <v>0.46</v>
      </c>
      <c r="Y488" t="n">
        <v>1</v>
      </c>
      <c r="Z488" t="n">
        <v>10</v>
      </c>
    </row>
    <row r="489">
      <c r="A489" t="n">
        <v>73</v>
      </c>
      <c r="B489" t="n">
        <v>150</v>
      </c>
      <c r="C489" t="inlineStr">
        <is>
          <t xml:space="preserve">CONCLUIDO	</t>
        </is>
      </c>
      <c r="D489" t="n">
        <v>3.5113</v>
      </c>
      <c r="E489" t="n">
        <v>28.48</v>
      </c>
      <c r="F489" t="n">
        <v>24.59</v>
      </c>
      <c r="G489" t="n">
        <v>92.23</v>
      </c>
      <c r="H489" t="n">
        <v>1.02</v>
      </c>
      <c r="I489" t="n">
        <v>16</v>
      </c>
      <c r="J489" t="n">
        <v>337.43</v>
      </c>
      <c r="K489" t="n">
        <v>61.82</v>
      </c>
      <c r="L489" t="n">
        <v>19.25</v>
      </c>
      <c r="M489" t="n">
        <v>14</v>
      </c>
      <c r="N489" t="n">
        <v>106.35</v>
      </c>
      <c r="O489" t="n">
        <v>41850.13</v>
      </c>
      <c r="P489" t="n">
        <v>401.84</v>
      </c>
      <c r="Q489" t="n">
        <v>1397.2</v>
      </c>
      <c r="R489" t="n">
        <v>86.59999999999999</v>
      </c>
      <c r="S489" t="n">
        <v>66.97</v>
      </c>
      <c r="T489" t="n">
        <v>7221.3</v>
      </c>
      <c r="U489" t="n">
        <v>0.77</v>
      </c>
      <c r="V489" t="n">
        <v>0.86</v>
      </c>
      <c r="W489" t="n">
        <v>5.32</v>
      </c>
      <c r="X489" t="n">
        <v>0.43</v>
      </c>
      <c r="Y489" t="n">
        <v>1</v>
      </c>
      <c r="Z489" t="n">
        <v>10</v>
      </c>
    </row>
    <row r="490">
      <c r="A490" t="n">
        <v>74</v>
      </c>
      <c r="B490" t="n">
        <v>150</v>
      </c>
      <c r="C490" t="inlineStr">
        <is>
          <t xml:space="preserve">CONCLUIDO	</t>
        </is>
      </c>
      <c r="D490" t="n">
        <v>3.5098</v>
      </c>
      <c r="E490" t="n">
        <v>28.49</v>
      </c>
      <c r="F490" t="n">
        <v>24.61</v>
      </c>
      <c r="G490" t="n">
        <v>92.27</v>
      </c>
      <c r="H490" t="n">
        <v>1.03</v>
      </c>
      <c r="I490" t="n">
        <v>16</v>
      </c>
      <c r="J490" t="n">
        <v>338.03</v>
      </c>
      <c r="K490" t="n">
        <v>61.82</v>
      </c>
      <c r="L490" t="n">
        <v>19.5</v>
      </c>
      <c r="M490" t="n">
        <v>14</v>
      </c>
      <c r="N490" t="n">
        <v>106.71</v>
      </c>
      <c r="O490" t="n">
        <v>41924.62</v>
      </c>
      <c r="P490" t="n">
        <v>402.79</v>
      </c>
      <c r="Q490" t="n">
        <v>1397.2</v>
      </c>
      <c r="R490" t="n">
        <v>86.93000000000001</v>
      </c>
      <c r="S490" t="n">
        <v>66.97</v>
      </c>
      <c r="T490" t="n">
        <v>7386.46</v>
      </c>
      <c r="U490" t="n">
        <v>0.77</v>
      </c>
      <c r="V490" t="n">
        <v>0.86</v>
      </c>
      <c r="W490" t="n">
        <v>5.32</v>
      </c>
      <c r="X490" t="n">
        <v>0.44</v>
      </c>
      <c r="Y490" t="n">
        <v>1</v>
      </c>
      <c r="Z490" t="n">
        <v>10</v>
      </c>
    </row>
    <row r="491">
      <c r="A491" t="n">
        <v>75</v>
      </c>
      <c r="B491" t="n">
        <v>150</v>
      </c>
      <c r="C491" t="inlineStr">
        <is>
          <t xml:space="preserve">CONCLUIDO	</t>
        </is>
      </c>
      <c r="D491" t="n">
        <v>3.51</v>
      </c>
      <c r="E491" t="n">
        <v>28.49</v>
      </c>
      <c r="F491" t="n">
        <v>24.6</v>
      </c>
      <c r="G491" t="n">
        <v>92.26000000000001</v>
      </c>
      <c r="H491" t="n">
        <v>1.04</v>
      </c>
      <c r="I491" t="n">
        <v>16</v>
      </c>
      <c r="J491" t="n">
        <v>338.63</v>
      </c>
      <c r="K491" t="n">
        <v>61.82</v>
      </c>
      <c r="L491" t="n">
        <v>19.75</v>
      </c>
      <c r="M491" t="n">
        <v>14</v>
      </c>
      <c r="N491" t="n">
        <v>107.06</v>
      </c>
      <c r="O491" t="n">
        <v>41999.28</v>
      </c>
      <c r="P491" t="n">
        <v>402.14</v>
      </c>
      <c r="Q491" t="n">
        <v>1397.25</v>
      </c>
      <c r="R491" t="n">
        <v>86.90000000000001</v>
      </c>
      <c r="S491" t="n">
        <v>66.97</v>
      </c>
      <c r="T491" t="n">
        <v>7374.05</v>
      </c>
      <c r="U491" t="n">
        <v>0.77</v>
      </c>
      <c r="V491" t="n">
        <v>0.86</v>
      </c>
      <c r="W491" t="n">
        <v>5.32</v>
      </c>
      <c r="X491" t="n">
        <v>0.44</v>
      </c>
      <c r="Y491" t="n">
        <v>1</v>
      </c>
      <c r="Z491" t="n">
        <v>10</v>
      </c>
    </row>
    <row r="492">
      <c r="A492" t="n">
        <v>76</v>
      </c>
      <c r="B492" t="n">
        <v>150</v>
      </c>
      <c r="C492" t="inlineStr">
        <is>
          <t xml:space="preserve">CONCLUIDO	</t>
        </is>
      </c>
      <c r="D492" t="n">
        <v>3.5094</v>
      </c>
      <c r="E492" t="n">
        <v>28.5</v>
      </c>
      <c r="F492" t="n">
        <v>24.61</v>
      </c>
      <c r="G492" t="n">
        <v>92.28</v>
      </c>
      <c r="H492" t="n">
        <v>1.05</v>
      </c>
      <c r="I492" t="n">
        <v>16</v>
      </c>
      <c r="J492" t="n">
        <v>339.24</v>
      </c>
      <c r="K492" t="n">
        <v>61.82</v>
      </c>
      <c r="L492" t="n">
        <v>20</v>
      </c>
      <c r="M492" t="n">
        <v>14</v>
      </c>
      <c r="N492" t="n">
        <v>107.42</v>
      </c>
      <c r="O492" t="n">
        <v>42074.12</v>
      </c>
      <c r="P492" t="n">
        <v>401.86</v>
      </c>
      <c r="Q492" t="n">
        <v>1397.17</v>
      </c>
      <c r="R492" t="n">
        <v>87.18000000000001</v>
      </c>
      <c r="S492" t="n">
        <v>66.97</v>
      </c>
      <c r="T492" t="n">
        <v>7509.33</v>
      </c>
      <c r="U492" t="n">
        <v>0.77</v>
      </c>
      <c r="V492" t="n">
        <v>0.86</v>
      </c>
      <c r="W492" t="n">
        <v>5.32</v>
      </c>
      <c r="X492" t="n">
        <v>0.44</v>
      </c>
      <c r="Y492" t="n">
        <v>1</v>
      </c>
      <c r="Z492" t="n">
        <v>10</v>
      </c>
    </row>
    <row r="493">
      <c r="A493" t="n">
        <v>77</v>
      </c>
      <c r="B493" t="n">
        <v>150</v>
      </c>
      <c r="C493" t="inlineStr">
        <is>
          <t xml:space="preserve">CONCLUIDO	</t>
        </is>
      </c>
      <c r="D493" t="n">
        <v>3.5103</v>
      </c>
      <c r="E493" t="n">
        <v>28.49</v>
      </c>
      <c r="F493" t="n">
        <v>24.6</v>
      </c>
      <c r="G493" t="n">
        <v>92.26000000000001</v>
      </c>
      <c r="H493" t="n">
        <v>1.06</v>
      </c>
      <c r="I493" t="n">
        <v>16</v>
      </c>
      <c r="J493" t="n">
        <v>339.85</v>
      </c>
      <c r="K493" t="n">
        <v>61.82</v>
      </c>
      <c r="L493" t="n">
        <v>20.25</v>
      </c>
      <c r="M493" t="n">
        <v>14</v>
      </c>
      <c r="N493" t="n">
        <v>107.78</v>
      </c>
      <c r="O493" t="n">
        <v>42149.15</v>
      </c>
      <c r="P493" t="n">
        <v>400.84</v>
      </c>
      <c r="Q493" t="n">
        <v>1397.23</v>
      </c>
      <c r="R493" t="n">
        <v>86.90000000000001</v>
      </c>
      <c r="S493" t="n">
        <v>66.97</v>
      </c>
      <c r="T493" t="n">
        <v>7369.31</v>
      </c>
      <c r="U493" t="n">
        <v>0.77</v>
      </c>
      <c r="V493" t="n">
        <v>0.86</v>
      </c>
      <c r="W493" t="n">
        <v>5.32</v>
      </c>
      <c r="X493" t="n">
        <v>0.44</v>
      </c>
      <c r="Y493" t="n">
        <v>1</v>
      </c>
      <c r="Z493" t="n">
        <v>10</v>
      </c>
    </row>
    <row r="494">
      <c r="A494" t="n">
        <v>78</v>
      </c>
      <c r="B494" t="n">
        <v>150</v>
      </c>
      <c r="C494" t="inlineStr">
        <is>
          <t xml:space="preserve">CONCLUIDO	</t>
        </is>
      </c>
      <c r="D494" t="n">
        <v>3.5217</v>
      </c>
      <c r="E494" t="n">
        <v>28.4</v>
      </c>
      <c r="F494" t="n">
        <v>24.57</v>
      </c>
      <c r="G494" t="n">
        <v>98.26000000000001</v>
      </c>
      <c r="H494" t="n">
        <v>1.07</v>
      </c>
      <c r="I494" t="n">
        <v>15</v>
      </c>
      <c r="J494" t="n">
        <v>340.46</v>
      </c>
      <c r="K494" t="n">
        <v>61.82</v>
      </c>
      <c r="L494" t="n">
        <v>20.5</v>
      </c>
      <c r="M494" t="n">
        <v>13</v>
      </c>
      <c r="N494" t="n">
        <v>108.14</v>
      </c>
      <c r="O494" t="n">
        <v>42224.35</v>
      </c>
      <c r="P494" t="n">
        <v>399.51</v>
      </c>
      <c r="Q494" t="n">
        <v>1397.24</v>
      </c>
      <c r="R494" t="n">
        <v>85.52</v>
      </c>
      <c r="S494" t="n">
        <v>66.97</v>
      </c>
      <c r="T494" t="n">
        <v>6687.04</v>
      </c>
      <c r="U494" t="n">
        <v>0.78</v>
      </c>
      <c r="V494" t="n">
        <v>0.86</v>
      </c>
      <c r="W494" t="n">
        <v>5.32</v>
      </c>
      <c r="X494" t="n">
        <v>0.4</v>
      </c>
      <c r="Y494" t="n">
        <v>1</v>
      </c>
      <c r="Z494" t="n">
        <v>10</v>
      </c>
    </row>
    <row r="495">
      <c r="A495" t="n">
        <v>79</v>
      </c>
      <c r="B495" t="n">
        <v>150</v>
      </c>
      <c r="C495" t="inlineStr">
        <is>
          <t xml:space="preserve">CONCLUIDO	</t>
        </is>
      </c>
      <c r="D495" t="n">
        <v>3.523</v>
      </c>
      <c r="E495" t="n">
        <v>28.39</v>
      </c>
      <c r="F495" t="n">
        <v>24.55</v>
      </c>
      <c r="G495" t="n">
        <v>98.22</v>
      </c>
      <c r="H495" t="n">
        <v>1.08</v>
      </c>
      <c r="I495" t="n">
        <v>15</v>
      </c>
      <c r="J495" t="n">
        <v>341.07</v>
      </c>
      <c r="K495" t="n">
        <v>61.82</v>
      </c>
      <c r="L495" t="n">
        <v>20.75</v>
      </c>
      <c r="M495" t="n">
        <v>13</v>
      </c>
      <c r="N495" t="n">
        <v>108.5</v>
      </c>
      <c r="O495" t="n">
        <v>42299.74</v>
      </c>
      <c r="P495" t="n">
        <v>399.02</v>
      </c>
      <c r="Q495" t="n">
        <v>1397.19</v>
      </c>
      <c r="R495" t="n">
        <v>85.20999999999999</v>
      </c>
      <c r="S495" t="n">
        <v>66.97</v>
      </c>
      <c r="T495" t="n">
        <v>6533.74</v>
      </c>
      <c r="U495" t="n">
        <v>0.79</v>
      </c>
      <c r="V495" t="n">
        <v>0.86</v>
      </c>
      <c r="W495" t="n">
        <v>5.32</v>
      </c>
      <c r="X495" t="n">
        <v>0.39</v>
      </c>
      <c r="Y495" t="n">
        <v>1</v>
      </c>
      <c r="Z495" t="n">
        <v>10</v>
      </c>
    </row>
    <row r="496">
      <c r="A496" t="n">
        <v>80</v>
      </c>
      <c r="B496" t="n">
        <v>150</v>
      </c>
      <c r="C496" t="inlineStr">
        <is>
          <t xml:space="preserve">CONCLUIDO	</t>
        </is>
      </c>
      <c r="D496" t="n">
        <v>3.5215</v>
      </c>
      <c r="E496" t="n">
        <v>28.4</v>
      </c>
      <c r="F496" t="n">
        <v>24.57</v>
      </c>
      <c r="G496" t="n">
        <v>98.27</v>
      </c>
      <c r="H496" t="n">
        <v>1.1</v>
      </c>
      <c r="I496" t="n">
        <v>15</v>
      </c>
      <c r="J496" t="n">
        <v>341.68</v>
      </c>
      <c r="K496" t="n">
        <v>61.82</v>
      </c>
      <c r="L496" t="n">
        <v>21</v>
      </c>
      <c r="M496" t="n">
        <v>13</v>
      </c>
      <c r="N496" t="n">
        <v>108.86</v>
      </c>
      <c r="O496" t="n">
        <v>42375.31</v>
      </c>
      <c r="P496" t="n">
        <v>398.67</v>
      </c>
      <c r="Q496" t="n">
        <v>1397.17</v>
      </c>
      <c r="R496" t="n">
        <v>85.73</v>
      </c>
      <c r="S496" t="n">
        <v>66.97</v>
      </c>
      <c r="T496" t="n">
        <v>6792.34</v>
      </c>
      <c r="U496" t="n">
        <v>0.78</v>
      </c>
      <c r="V496" t="n">
        <v>0.86</v>
      </c>
      <c r="W496" t="n">
        <v>5.32</v>
      </c>
      <c r="X496" t="n">
        <v>0.4</v>
      </c>
      <c r="Y496" t="n">
        <v>1</v>
      </c>
      <c r="Z496" t="n">
        <v>10</v>
      </c>
    </row>
    <row r="497">
      <c r="A497" t="n">
        <v>81</v>
      </c>
      <c r="B497" t="n">
        <v>150</v>
      </c>
      <c r="C497" t="inlineStr">
        <is>
          <t xml:space="preserve">CONCLUIDO	</t>
        </is>
      </c>
      <c r="D497" t="n">
        <v>3.5196</v>
      </c>
      <c r="E497" t="n">
        <v>28.41</v>
      </c>
      <c r="F497" t="n">
        <v>24.58</v>
      </c>
      <c r="G497" t="n">
        <v>98.33</v>
      </c>
      <c r="H497" t="n">
        <v>1.11</v>
      </c>
      <c r="I497" t="n">
        <v>15</v>
      </c>
      <c r="J497" t="n">
        <v>342.3</v>
      </c>
      <c r="K497" t="n">
        <v>61.82</v>
      </c>
      <c r="L497" t="n">
        <v>21.25</v>
      </c>
      <c r="M497" t="n">
        <v>13</v>
      </c>
      <c r="N497" t="n">
        <v>109.23</v>
      </c>
      <c r="O497" t="n">
        <v>42451.07</v>
      </c>
      <c r="P497" t="n">
        <v>397.83</v>
      </c>
      <c r="Q497" t="n">
        <v>1397.2</v>
      </c>
      <c r="R497" t="n">
        <v>86.02</v>
      </c>
      <c r="S497" t="n">
        <v>66.97</v>
      </c>
      <c r="T497" t="n">
        <v>6934.69</v>
      </c>
      <c r="U497" t="n">
        <v>0.78</v>
      </c>
      <c r="V497" t="n">
        <v>0.86</v>
      </c>
      <c r="W497" t="n">
        <v>5.32</v>
      </c>
      <c r="X497" t="n">
        <v>0.42</v>
      </c>
      <c r="Y497" t="n">
        <v>1</v>
      </c>
      <c r="Z497" t="n">
        <v>10</v>
      </c>
    </row>
    <row r="498">
      <c r="A498" t="n">
        <v>82</v>
      </c>
      <c r="B498" t="n">
        <v>150</v>
      </c>
      <c r="C498" t="inlineStr">
        <is>
          <t xml:space="preserve">CONCLUIDO	</t>
        </is>
      </c>
      <c r="D498" t="n">
        <v>3.5223</v>
      </c>
      <c r="E498" t="n">
        <v>28.39</v>
      </c>
      <c r="F498" t="n">
        <v>24.56</v>
      </c>
      <c r="G498" t="n">
        <v>98.23999999999999</v>
      </c>
      <c r="H498" t="n">
        <v>1.12</v>
      </c>
      <c r="I498" t="n">
        <v>15</v>
      </c>
      <c r="J498" t="n">
        <v>342.91</v>
      </c>
      <c r="K498" t="n">
        <v>61.82</v>
      </c>
      <c r="L498" t="n">
        <v>21.5</v>
      </c>
      <c r="M498" t="n">
        <v>13</v>
      </c>
      <c r="N498" t="n">
        <v>109.59</v>
      </c>
      <c r="O498" t="n">
        <v>42527.02</v>
      </c>
      <c r="P498" t="n">
        <v>395.35</v>
      </c>
      <c r="Q498" t="n">
        <v>1397.17</v>
      </c>
      <c r="R498" t="n">
        <v>85.41</v>
      </c>
      <c r="S498" t="n">
        <v>66.97</v>
      </c>
      <c r="T498" t="n">
        <v>6630.35</v>
      </c>
      <c r="U498" t="n">
        <v>0.78</v>
      </c>
      <c r="V498" t="n">
        <v>0.86</v>
      </c>
      <c r="W498" t="n">
        <v>5.32</v>
      </c>
      <c r="X498" t="n">
        <v>0.4</v>
      </c>
      <c r="Y498" t="n">
        <v>1</v>
      </c>
      <c r="Z498" t="n">
        <v>10</v>
      </c>
    </row>
    <row r="499">
      <c r="A499" t="n">
        <v>83</v>
      </c>
      <c r="B499" t="n">
        <v>150</v>
      </c>
      <c r="C499" t="inlineStr">
        <is>
          <t xml:space="preserve">CONCLUIDO	</t>
        </is>
      </c>
      <c r="D499" t="n">
        <v>3.5318</v>
      </c>
      <c r="E499" t="n">
        <v>28.31</v>
      </c>
      <c r="F499" t="n">
        <v>24.54</v>
      </c>
      <c r="G499" t="n">
        <v>105.17</v>
      </c>
      <c r="H499" t="n">
        <v>1.13</v>
      </c>
      <c r="I499" t="n">
        <v>14</v>
      </c>
      <c r="J499" t="n">
        <v>343.53</v>
      </c>
      <c r="K499" t="n">
        <v>61.82</v>
      </c>
      <c r="L499" t="n">
        <v>21.75</v>
      </c>
      <c r="M499" t="n">
        <v>12</v>
      </c>
      <c r="N499" t="n">
        <v>109.96</v>
      </c>
      <c r="O499" t="n">
        <v>42603.15</v>
      </c>
      <c r="P499" t="n">
        <v>394.15</v>
      </c>
      <c r="Q499" t="n">
        <v>1397.2</v>
      </c>
      <c r="R499" t="n">
        <v>84.64</v>
      </c>
      <c r="S499" t="n">
        <v>66.97</v>
      </c>
      <c r="T499" t="n">
        <v>6251.28</v>
      </c>
      <c r="U499" t="n">
        <v>0.79</v>
      </c>
      <c r="V499" t="n">
        <v>0.86</v>
      </c>
      <c r="W499" t="n">
        <v>5.32</v>
      </c>
      <c r="X499" t="n">
        <v>0.37</v>
      </c>
      <c r="Y499" t="n">
        <v>1</v>
      </c>
      <c r="Z499" t="n">
        <v>10</v>
      </c>
    </row>
    <row r="500">
      <c r="A500" t="n">
        <v>84</v>
      </c>
      <c r="B500" t="n">
        <v>150</v>
      </c>
      <c r="C500" t="inlineStr">
        <is>
          <t xml:space="preserve">CONCLUIDO	</t>
        </is>
      </c>
      <c r="D500" t="n">
        <v>3.5333</v>
      </c>
      <c r="E500" t="n">
        <v>28.3</v>
      </c>
      <c r="F500" t="n">
        <v>24.53</v>
      </c>
      <c r="G500" t="n">
        <v>105.12</v>
      </c>
      <c r="H500" t="n">
        <v>1.14</v>
      </c>
      <c r="I500" t="n">
        <v>14</v>
      </c>
      <c r="J500" t="n">
        <v>344.15</v>
      </c>
      <c r="K500" t="n">
        <v>61.82</v>
      </c>
      <c r="L500" t="n">
        <v>22</v>
      </c>
      <c r="M500" t="n">
        <v>12</v>
      </c>
      <c r="N500" t="n">
        <v>110.33</v>
      </c>
      <c r="O500" t="n">
        <v>42679.6</v>
      </c>
      <c r="P500" t="n">
        <v>394.23</v>
      </c>
      <c r="Q500" t="n">
        <v>1397.2</v>
      </c>
      <c r="R500" t="n">
        <v>84.18000000000001</v>
      </c>
      <c r="S500" t="n">
        <v>66.97</v>
      </c>
      <c r="T500" t="n">
        <v>6021.69</v>
      </c>
      <c r="U500" t="n">
        <v>0.8</v>
      </c>
      <c r="V500" t="n">
        <v>0.86</v>
      </c>
      <c r="W500" t="n">
        <v>5.32</v>
      </c>
      <c r="X500" t="n">
        <v>0.36</v>
      </c>
      <c r="Y500" t="n">
        <v>1</v>
      </c>
      <c r="Z500" t="n">
        <v>10</v>
      </c>
    </row>
    <row r="501">
      <c r="A501" t="n">
        <v>85</v>
      </c>
      <c r="B501" t="n">
        <v>150</v>
      </c>
      <c r="C501" t="inlineStr">
        <is>
          <t xml:space="preserve">CONCLUIDO	</t>
        </is>
      </c>
      <c r="D501" t="n">
        <v>3.5334</v>
      </c>
      <c r="E501" t="n">
        <v>28.3</v>
      </c>
      <c r="F501" t="n">
        <v>24.53</v>
      </c>
      <c r="G501" t="n">
        <v>105.11</v>
      </c>
      <c r="H501" t="n">
        <v>1.15</v>
      </c>
      <c r="I501" t="n">
        <v>14</v>
      </c>
      <c r="J501" t="n">
        <v>344.77</v>
      </c>
      <c r="K501" t="n">
        <v>61.82</v>
      </c>
      <c r="L501" t="n">
        <v>22.25</v>
      </c>
      <c r="M501" t="n">
        <v>12</v>
      </c>
      <c r="N501" t="n">
        <v>110.7</v>
      </c>
      <c r="O501" t="n">
        <v>42756.12</v>
      </c>
      <c r="P501" t="n">
        <v>394.14</v>
      </c>
      <c r="Q501" t="n">
        <v>1397.17</v>
      </c>
      <c r="R501" t="n">
        <v>84.25</v>
      </c>
      <c r="S501" t="n">
        <v>66.97</v>
      </c>
      <c r="T501" t="n">
        <v>6054.45</v>
      </c>
      <c r="U501" t="n">
        <v>0.79</v>
      </c>
      <c r="V501" t="n">
        <v>0.86</v>
      </c>
      <c r="W501" t="n">
        <v>5.32</v>
      </c>
      <c r="X501" t="n">
        <v>0.36</v>
      </c>
      <c r="Y501" t="n">
        <v>1</v>
      </c>
      <c r="Z501" t="n">
        <v>10</v>
      </c>
    </row>
    <row r="502">
      <c r="A502" t="n">
        <v>86</v>
      </c>
      <c r="B502" t="n">
        <v>150</v>
      </c>
      <c r="C502" t="inlineStr">
        <is>
          <t xml:space="preserve">CONCLUIDO	</t>
        </is>
      </c>
      <c r="D502" t="n">
        <v>3.5333</v>
      </c>
      <c r="E502" t="n">
        <v>28.3</v>
      </c>
      <c r="F502" t="n">
        <v>24.53</v>
      </c>
      <c r="G502" t="n">
        <v>105.12</v>
      </c>
      <c r="H502" t="n">
        <v>1.16</v>
      </c>
      <c r="I502" t="n">
        <v>14</v>
      </c>
      <c r="J502" t="n">
        <v>345.39</v>
      </c>
      <c r="K502" t="n">
        <v>61.82</v>
      </c>
      <c r="L502" t="n">
        <v>22.5</v>
      </c>
      <c r="M502" t="n">
        <v>12</v>
      </c>
      <c r="N502" t="n">
        <v>111.07</v>
      </c>
      <c r="O502" t="n">
        <v>42832.82</v>
      </c>
      <c r="P502" t="n">
        <v>392.69</v>
      </c>
      <c r="Q502" t="n">
        <v>1397.19</v>
      </c>
      <c r="R502" t="n">
        <v>84.54000000000001</v>
      </c>
      <c r="S502" t="n">
        <v>66.97</v>
      </c>
      <c r="T502" t="n">
        <v>6202.78</v>
      </c>
      <c r="U502" t="n">
        <v>0.79</v>
      </c>
      <c r="V502" t="n">
        <v>0.86</v>
      </c>
      <c r="W502" t="n">
        <v>5.31</v>
      </c>
      <c r="X502" t="n">
        <v>0.36</v>
      </c>
      <c r="Y502" t="n">
        <v>1</v>
      </c>
      <c r="Z502" t="n">
        <v>10</v>
      </c>
    </row>
    <row r="503">
      <c r="A503" t="n">
        <v>87</v>
      </c>
      <c r="B503" t="n">
        <v>150</v>
      </c>
      <c r="C503" t="inlineStr">
        <is>
          <t xml:space="preserve">CONCLUIDO	</t>
        </is>
      </c>
      <c r="D503" t="n">
        <v>3.5326</v>
      </c>
      <c r="E503" t="n">
        <v>28.31</v>
      </c>
      <c r="F503" t="n">
        <v>24.53</v>
      </c>
      <c r="G503" t="n">
        <v>105.14</v>
      </c>
      <c r="H503" t="n">
        <v>1.17</v>
      </c>
      <c r="I503" t="n">
        <v>14</v>
      </c>
      <c r="J503" t="n">
        <v>346.02</v>
      </c>
      <c r="K503" t="n">
        <v>61.82</v>
      </c>
      <c r="L503" t="n">
        <v>22.75</v>
      </c>
      <c r="M503" t="n">
        <v>12</v>
      </c>
      <c r="N503" t="n">
        <v>111.45</v>
      </c>
      <c r="O503" t="n">
        <v>42909.73</v>
      </c>
      <c r="P503" t="n">
        <v>391.58</v>
      </c>
      <c r="Q503" t="n">
        <v>1397.21</v>
      </c>
      <c r="R503" t="n">
        <v>84.41</v>
      </c>
      <c r="S503" t="n">
        <v>66.97</v>
      </c>
      <c r="T503" t="n">
        <v>6134.62</v>
      </c>
      <c r="U503" t="n">
        <v>0.79</v>
      </c>
      <c r="V503" t="n">
        <v>0.86</v>
      </c>
      <c r="W503" t="n">
        <v>5.32</v>
      </c>
      <c r="X503" t="n">
        <v>0.37</v>
      </c>
      <c r="Y503" t="n">
        <v>1</v>
      </c>
      <c r="Z503" t="n">
        <v>10</v>
      </c>
    </row>
    <row r="504">
      <c r="A504" t="n">
        <v>88</v>
      </c>
      <c r="B504" t="n">
        <v>150</v>
      </c>
      <c r="C504" t="inlineStr">
        <is>
          <t xml:space="preserve">CONCLUIDO	</t>
        </is>
      </c>
      <c r="D504" t="n">
        <v>3.5311</v>
      </c>
      <c r="E504" t="n">
        <v>28.32</v>
      </c>
      <c r="F504" t="n">
        <v>24.55</v>
      </c>
      <c r="G504" t="n">
        <v>105.19</v>
      </c>
      <c r="H504" t="n">
        <v>1.18</v>
      </c>
      <c r="I504" t="n">
        <v>14</v>
      </c>
      <c r="J504" t="n">
        <v>346.64</v>
      </c>
      <c r="K504" t="n">
        <v>61.82</v>
      </c>
      <c r="L504" t="n">
        <v>23</v>
      </c>
      <c r="M504" t="n">
        <v>12</v>
      </c>
      <c r="N504" t="n">
        <v>111.82</v>
      </c>
      <c r="O504" t="n">
        <v>42986.83</v>
      </c>
      <c r="P504" t="n">
        <v>389.09</v>
      </c>
      <c r="Q504" t="n">
        <v>1397.17</v>
      </c>
      <c r="R504" t="n">
        <v>84.86</v>
      </c>
      <c r="S504" t="n">
        <v>66.97</v>
      </c>
      <c r="T504" t="n">
        <v>6363.26</v>
      </c>
      <c r="U504" t="n">
        <v>0.79</v>
      </c>
      <c r="V504" t="n">
        <v>0.86</v>
      </c>
      <c r="W504" t="n">
        <v>5.32</v>
      </c>
      <c r="X504" t="n">
        <v>0.38</v>
      </c>
      <c r="Y504" t="n">
        <v>1</v>
      </c>
      <c r="Z504" t="n">
        <v>10</v>
      </c>
    </row>
    <row r="505">
      <c r="A505" t="n">
        <v>89</v>
      </c>
      <c r="B505" t="n">
        <v>150</v>
      </c>
      <c r="C505" t="inlineStr">
        <is>
          <t xml:space="preserve">CONCLUIDO	</t>
        </is>
      </c>
      <c r="D505" t="n">
        <v>3.5425</v>
      </c>
      <c r="E505" t="n">
        <v>28.23</v>
      </c>
      <c r="F505" t="n">
        <v>24.51</v>
      </c>
      <c r="G505" t="n">
        <v>113.12</v>
      </c>
      <c r="H505" t="n">
        <v>1.19</v>
      </c>
      <c r="I505" t="n">
        <v>13</v>
      </c>
      <c r="J505" t="n">
        <v>347.27</v>
      </c>
      <c r="K505" t="n">
        <v>61.82</v>
      </c>
      <c r="L505" t="n">
        <v>23.25</v>
      </c>
      <c r="M505" t="n">
        <v>11</v>
      </c>
      <c r="N505" t="n">
        <v>112.2</v>
      </c>
      <c r="O505" t="n">
        <v>43064.12</v>
      </c>
      <c r="P505" t="n">
        <v>388.93</v>
      </c>
      <c r="Q505" t="n">
        <v>1397.2</v>
      </c>
      <c r="R505" t="n">
        <v>83.73</v>
      </c>
      <c r="S505" t="n">
        <v>66.97</v>
      </c>
      <c r="T505" t="n">
        <v>5799.32</v>
      </c>
      <c r="U505" t="n">
        <v>0.8</v>
      </c>
      <c r="V505" t="n">
        <v>0.86</v>
      </c>
      <c r="W505" t="n">
        <v>5.32</v>
      </c>
      <c r="X505" t="n">
        <v>0.34</v>
      </c>
      <c r="Y505" t="n">
        <v>1</v>
      </c>
      <c r="Z505" t="n">
        <v>10</v>
      </c>
    </row>
    <row r="506">
      <c r="A506" t="n">
        <v>90</v>
      </c>
      <c r="B506" t="n">
        <v>150</v>
      </c>
      <c r="C506" t="inlineStr">
        <is>
          <t xml:space="preserve">CONCLUIDO	</t>
        </is>
      </c>
      <c r="D506" t="n">
        <v>3.5418</v>
      </c>
      <c r="E506" t="n">
        <v>28.23</v>
      </c>
      <c r="F506" t="n">
        <v>24.51</v>
      </c>
      <c r="G506" t="n">
        <v>113.14</v>
      </c>
      <c r="H506" t="n">
        <v>1.2</v>
      </c>
      <c r="I506" t="n">
        <v>13</v>
      </c>
      <c r="J506" t="n">
        <v>347.9</v>
      </c>
      <c r="K506" t="n">
        <v>61.82</v>
      </c>
      <c r="L506" t="n">
        <v>23.5</v>
      </c>
      <c r="M506" t="n">
        <v>11</v>
      </c>
      <c r="N506" t="n">
        <v>112.58</v>
      </c>
      <c r="O506" t="n">
        <v>43141.62</v>
      </c>
      <c r="P506" t="n">
        <v>389.76</v>
      </c>
      <c r="Q506" t="n">
        <v>1397.17</v>
      </c>
      <c r="R506" t="n">
        <v>83.90000000000001</v>
      </c>
      <c r="S506" t="n">
        <v>66.97</v>
      </c>
      <c r="T506" t="n">
        <v>5884.3</v>
      </c>
      <c r="U506" t="n">
        <v>0.8</v>
      </c>
      <c r="V506" t="n">
        <v>0.86</v>
      </c>
      <c r="W506" t="n">
        <v>5.32</v>
      </c>
      <c r="X506" t="n">
        <v>0.35</v>
      </c>
      <c r="Y506" t="n">
        <v>1</v>
      </c>
      <c r="Z506" t="n">
        <v>10</v>
      </c>
    </row>
    <row r="507">
      <c r="A507" t="n">
        <v>91</v>
      </c>
      <c r="B507" t="n">
        <v>150</v>
      </c>
      <c r="C507" t="inlineStr">
        <is>
          <t xml:space="preserve">CONCLUIDO	</t>
        </is>
      </c>
      <c r="D507" t="n">
        <v>3.5416</v>
      </c>
      <c r="E507" t="n">
        <v>28.24</v>
      </c>
      <c r="F507" t="n">
        <v>24.52</v>
      </c>
      <c r="G507" t="n">
        <v>113.15</v>
      </c>
      <c r="H507" t="n">
        <v>1.21</v>
      </c>
      <c r="I507" t="n">
        <v>13</v>
      </c>
      <c r="J507" t="n">
        <v>348.53</v>
      </c>
      <c r="K507" t="n">
        <v>61.82</v>
      </c>
      <c r="L507" t="n">
        <v>23.75</v>
      </c>
      <c r="M507" t="n">
        <v>11</v>
      </c>
      <c r="N507" t="n">
        <v>112.96</v>
      </c>
      <c r="O507" t="n">
        <v>43219.31</v>
      </c>
      <c r="P507" t="n">
        <v>389.74</v>
      </c>
      <c r="Q507" t="n">
        <v>1397.17</v>
      </c>
      <c r="R507" t="n">
        <v>83.95999999999999</v>
      </c>
      <c r="S507" t="n">
        <v>66.97</v>
      </c>
      <c r="T507" t="n">
        <v>5915.68</v>
      </c>
      <c r="U507" t="n">
        <v>0.8</v>
      </c>
      <c r="V507" t="n">
        <v>0.86</v>
      </c>
      <c r="W507" t="n">
        <v>5.32</v>
      </c>
      <c r="X507" t="n">
        <v>0.35</v>
      </c>
      <c r="Y507" t="n">
        <v>1</v>
      </c>
      <c r="Z507" t="n">
        <v>10</v>
      </c>
    </row>
    <row r="508">
      <c r="A508" t="n">
        <v>92</v>
      </c>
      <c r="B508" t="n">
        <v>150</v>
      </c>
      <c r="C508" t="inlineStr">
        <is>
          <t xml:space="preserve">CONCLUIDO	</t>
        </is>
      </c>
      <c r="D508" t="n">
        <v>3.5411</v>
      </c>
      <c r="E508" t="n">
        <v>28.24</v>
      </c>
      <c r="F508" t="n">
        <v>24.52</v>
      </c>
      <c r="G508" t="n">
        <v>113.17</v>
      </c>
      <c r="H508" t="n">
        <v>1.23</v>
      </c>
      <c r="I508" t="n">
        <v>13</v>
      </c>
      <c r="J508" t="n">
        <v>349.16</v>
      </c>
      <c r="K508" t="n">
        <v>61.82</v>
      </c>
      <c r="L508" t="n">
        <v>24</v>
      </c>
      <c r="M508" t="n">
        <v>11</v>
      </c>
      <c r="N508" t="n">
        <v>113.34</v>
      </c>
      <c r="O508" t="n">
        <v>43297.21</v>
      </c>
      <c r="P508" t="n">
        <v>390.22</v>
      </c>
      <c r="Q508" t="n">
        <v>1397.19</v>
      </c>
      <c r="R508" t="n">
        <v>84.25</v>
      </c>
      <c r="S508" t="n">
        <v>66.97</v>
      </c>
      <c r="T508" t="n">
        <v>6059.85</v>
      </c>
      <c r="U508" t="n">
        <v>0.79</v>
      </c>
      <c r="V508" t="n">
        <v>0.86</v>
      </c>
      <c r="W508" t="n">
        <v>5.31</v>
      </c>
      <c r="X508" t="n">
        <v>0.36</v>
      </c>
      <c r="Y508" t="n">
        <v>1</v>
      </c>
      <c r="Z508" t="n">
        <v>10</v>
      </c>
    </row>
    <row r="509">
      <c r="A509" t="n">
        <v>93</v>
      </c>
      <c r="B509" t="n">
        <v>150</v>
      </c>
      <c r="C509" t="inlineStr">
        <is>
          <t xml:space="preserve">CONCLUIDO	</t>
        </is>
      </c>
      <c r="D509" t="n">
        <v>3.542</v>
      </c>
      <c r="E509" t="n">
        <v>28.23</v>
      </c>
      <c r="F509" t="n">
        <v>24.51</v>
      </c>
      <c r="G509" t="n">
        <v>113.14</v>
      </c>
      <c r="H509" t="n">
        <v>1.24</v>
      </c>
      <c r="I509" t="n">
        <v>13</v>
      </c>
      <c r="J509" t="n">
        <v>349.79</v>
      </c>
      <c r="K509" t="n">
        <v>61.82</v>
      </c>
      <c r="L509" t="n">
        <v>24.25</v>
      </c>
      <c r="M509" t="n">
        <v>11</v>
      </c>
      <c r="N509" t="n">
        <v>113.72</v>
      </c>
      <c r="O509" t="n">
        <v>43375.3</v>
      </c>
      <c r="P509" t="n">
        <v>389.1</v>
      </c>
      <c r="Q509" t="n">
        <v>1397.32</v>
      </c>
      <c r="R509" t="n">
        <v>83.98</v>
      </c>
      <c r="S509" t="n">
        <v>66.97</v>
      </c>
      <c r="T509" t="n">
        <v>5929.02</v>
      </c>
      <c r="U509" t="n">
        <v>0.8</v>
      </c>
      <c r="V509" t="n">
        <v>0.86</v>
      </c>
      <c r="W509" t="n">
        <v>5.31</v>
      </c>
      <c r="X509" t="n">
        <v>0.35</v>
      </c>
      <c r="Y509" t="n">
        <v>1</v>
      </c>
      <c r="Z509" t="n">
        <v>10</v>
      </c>
    </row>
    <row r="510">
      <c r="A510" t="n">
        <v>94</v>
      </c>
      <c r="B510" t="n">
        <v>150</v>
      </c>
      <c r="C510" t="inlineStr">
        <is>
          <t xml:space="preserve">CONCLUIDO	</t>
        </is>
      </c>
      <c r="D510" t="n">
        <v>3.5426</v>
      </c>
      <c r="E510" t="n">
        <v>28.23</v>
      </c>
      <c r="F510" t="n">
        <v>24.51</v>
      </c>
      <c r="G510" t="n">
        <v>113.11</v>
      </c>
      <c r="H510" t="n">
        <v>1.25</v>
      </c>
      <c r="I510" t="n">
        <v>13</v>
      </c>
      <c r="J510" t="n">
        <v>350.43</v>
      </c>
      <c r="K510" t="n">
        <v>61.82</v>
      </c>
      <c r="L510" t="n">
        <v>24.5</v>
      </c>
      <c r="M510" t="n">
        <v>11</v>
      </c>
      <c r="N510" t="n">
        <v>114.11</v>
      </c>
      <c r="O510" t="n">
        <v>43453.61</v>
      </c>
      <c r="P510" t="n">
        <v>387.05</v>
      </c>
      <c r="Q510" t="n">
        <v>1397.26</v>
      </c>
      <c r="R510" t="n">
        <v>83.73999999999999</v>
      </c>
      <c r="S510" t="n">
        <v>66.97</v>
      </c>
      <c r="T510" t="n">
        <v>5805.14</v>
      </c>
      <c r="U510" t="n">
        <v>0.8</v>
      </c>
      <c r="V510" t="n">
        <v>0.86</v>
      </c>
      <c r="W510" t="n">
        <v>5.32</v>
      </c>
      <c r="X510" t="n">
        <v>0.34</v>
      </c>
      <c r="Y510" t="n">
        <v>1</v>
      </c>
      <c r="Z510" t="n">
        <v>10</v>
      </c>
    </row>
    <row r="511">
      <c r="A511" t="n">
        <v>95</v>
      </c>
      <c r="B511" t="n">
        <v>150</v>
      </c>
      <c r="C511" t="inlineStr">
        <is>
          <t xml:space="preserve">CONCLUIDO	</t>
        </is>
      </c>
      <c r="D511" t="n">
        <v>3.5421</v>
      </c>
      <c r="E511" t="n">
        <v>28.23</v>
      </c>
      <c r="F511" t="n">
        <v>24.51</v>
      </c>
      <c r="G511" t="n">
        <v>113.14</v>
      </c>
      <c r="H511" t="n">
        <v>1.26</v>
      </c>
      <c r="I511" t="n">
        <v>13</v>
      </c>
      <c r="J511" t="n">
        <v>351.06</v>
      </c>
      <c r="K511" t="n">
        <v>61.82</v>
      </c>
      <c r="L511" t="n">
        <v>24.75</v>
      </c>
      <c r="M511" t="n">
        <v>11</v>
      </c>
      <c r="N511" t="n">
        <v>114.49</v>
      </c>
      <c r="O511" t="n">
        <v>43532.12</v>
      </c>
      <c r="P511" t="n">
        <v>386.55</v>
      </c>
      <c r="Q511" t="n">
        <v>1397.21</v>
      </c>
      <c r="R511" t="n">
        <v>83.86</v>
      </c>
      <c r="S511" t="n">
        <v>66.97</v>
      </c>
      <c r="T511" t="n">
        <v>5867.82</v>
      </c>
      <c r="U511" t="n">
        <v>0.8</v>
      </c>
      <c r="V511" t="n">
        <v>0.86</v>
      </c>
      <c r="W511" t="n">
        <v>5.32</v>
      </c>
      <c r="X511" t="n">
        <v>0.35</v>
      </c>
      <c r="Y511" t="n">
        <v>1</v>
      </c>
      <c r="Z511" t="n">
        <v>10</v>
      </c>
    </row>
    <row r="512">
      <c r="A512" t="n">
        <v>96</v>
      </c>
      <c r="B512" t="n">
        <v>150</v>
      </c>
      <c r="C512" t="inlineStr">
        <is>
          <t xml:space="preserve">CONCLUIDO	</t>
        </is>
      </c>
      <c r="D512" t="n">
        <v>3.5524</v>
      </c>
      <c r="E512" t="n">
        <v>28.15</v>
      </c>
      <c r="F512" t="n">
        <v>24.49</v>
      </c>
      <c r="G512" t="n">
        <v>122.43</v>
      </c>
      <c r="H512" t="n">
        <v>1.27</v>
      </c>
      <c r="I512" t="n">
        <v>12</v>
      </c>
      <c r="J512" t="n">
        <v>351.7</v>
      </c>
      <c r="K512" t="n">
        <v>61.82</v>
      </c>
      <c r="L512" t="n">
        <v>25</v>
      </c>
      <c r="M512" t="n">
        <v>10</v>
      </c>
      <c r="N512" t="n">
        <v>114.88</v>
      </c>
      <c r="O512" t="n">
        <v>43610.83</v>
      </c>
      <c r="P512" t="n">
        <v>384</v>
      </c>
      <c r="Q512" t="n">
        <v>1397.17</v>
      </c>
      <c r="R512" t="n">
        <v>82.91</v>
      </c>
      <c r="S512" t="n">
        <v>66.97</v>
      </c>
      <c r="T512" t="n">
        <v>5395.73</v>
      </c>
      <c r="U512" t="n">
        <v>0.8100000000000001</v>
      </c>
      <c r="V512" t="n">
        <v>0.86</v>
      </c>
      <c r="W512" t="n">
        <v>5.32</v>
      </c>
      <c r="X512" t="n">
        <v>0.32</v>
      </c>
      <c r="Y512" t="n">
        <v>1</v>
      </c>
      <c r="Z512" t="n">
        <v>10</v>
      </c>
    </row>
    <row r="513">
      <c r="A513" t="n">
        <v>97</v>
      </c>
      <c r="B513" t="n">
        <v>150</v>
      </c>
      <c r="C513" t="inlineStr">
        <is>
          <t xml:space="preserve">CONCLUIDO	</t>
        </is>
      </c>
      <c r="D513" t="n">
        <v>3.5537</v>
      </c>
      <c r="E513" t="n">
        <v>28.14</v>
      </c>
      <c r="F513" t="n">
        <v>24.48</v>
      </c>
      <c r="G513" t="n">
        <v>122.38</v>
      </c>
      <c r="H513" t="n">
        <v>1.28</v>
      </c>
      <c r="I513" t="n">
        <v>12</v>
      </c>
      <c r="J513" t="n">
        <v>352.34</v>
      </c>
      <c r="K513" t="n">
        <v>61.82</v>
      </c>
      <c r="L513" t="n">
        <v>25.25</v>
      </c>
      <c r="M513" t="n">
        <v>10</v>
      </c>
      <c r="N513" t="n">
        <v>115.27</v>
      </c>
      <c r="O513" t="n">
        <v>43689.76</v>
      </c>
      <c r="P513" t="n">
        <v>383.94</v>
      </c>
      <c r="Q513" t="n">
        <v>1397.19</v>
      </c>
      <c r="R513" t="n">
        <v>82.59</v>
      </c>
      <c r="S513" t="n">
        <v>66.97</v>
      </c>
      <c r="T513" t="n">
        <v>5234.73</v>
      </c>
      <c r="U513" t="n">
        <v>0.8100000000000001</v>
      </c>
      <c r="V513" t="n">
        <v>0.86</v>
      </c>
      <c r="W513" t="n">
        <v>5.32</v>
      </c>
      <c r="X513" t="n">
        <v>0.31</v>
      </c>
      <c r="Y513" t="n">
        <v>1</v>
      </c>
      <c r="Z513" t="n">
        <v>10</v>
      </c>
    </row>
    <row r="514">
      <c r="A514" t="n">
        <v>98</v>
      </c>
      <c r="B514" t="n">
        <v>150</v>
      </c>
      <c r="C514" t="inlineStr">
        <is>
          <t xml:space="preserve">CONCLUIDO	</t>
        </is>
      </c>
      <c r="D514" t="n">
        <v>3.5527</v>
      </c>
      <c r="E514" t="n">
        <v>28.15</v>
      </c>
      <c r="F514" t="n">
        <v>24.48</v>
      </c>
      <c r="G514" t="n">
        <v>122.42</v>
      </c>
      <c r="H514" t="n">
        <v>1.29</v>
      </c>
      <c r="I514" t="n">
        <v>12</v>
      </c>
      <c r="J514" t="n">
        <v>352.98</v>
      </c>
      <c r="K514" t="n">
        <v>61.82</v>
      </c>
      <c r="L514" t="n">
        <v>25.5</v>
      </c>
      <c r="M514" t="n">
        <v>10</v>
      </c>
      <c r="N514" t="n">
        <v>115.66</v>
      </c>
      <c r="O514" t="n">
        <v>43769.02</v>
      </c>
      <c r="P514" t="n">
        <v>384.14</v>
      </c>
      <c r="Q514" t="n">
        <v>1397.17</v>
      </c>
      <c r="R514" t="n">
        <v>82.87</v>
      </c>
      <c r="S514" t="n">
        <v>66.97</v>
      </c>
      <c r="T514" t="n">
        <v>5378.69</v>
      </c>
      <c r="U514" t="n">
        <v>0.8100000000000001</v>
      </c>
      <c r="V514" t="n">
        <v>0.86</v>
      </c>
      <c r="W514" t="n">
        <v>5.32</v>
      </c>
      <c r="X514" t="n">
        <v>0.32</v>
      </c>
      <c r="Y514" t="n">
        <v>1</v>
      </c>
      <c r="Z514" t="n">
        <v>10</v>
      </c>
    </row>
    <row r="515">
      <c r="A515" t="n">
        <v>99</v>
      </c>
      <c r="B515" t="n">
        <v>150</v>
      </c>
      <c r="C515" t="inlineStr">
        <is>
          <t xml:space="preserve">CONCLUIDO	</t>
        </is>
      </c>
      <c r="D515" t="n">
        <v>3.5534</v>
      </c>
      <c r="E515" t="n">
        <v>28.14</v>
      </c>
      <c r="F515" t="n">
        <v>24.48</v>
      </c>
      <c r="G515" t="n">
        <v>122.39</v>
      </c>
      <c r="H515" t="n">
        <v>1.3</v>
      </c>
      <c r="I515" t="n">
        <v>12</v>
      </c>
      <c r="J515" t="n">
        <v>353.63</v>
      </c>
      <c r="K515" t="n">
        <v>61.82</v>
      </c>
      <c r="L515" t="n">
        <v>25.75</v>
      </c>
      <c r="M515" t="n">
        <v>10</v>
      </c>
      <c r="N515" t="n">
        <v>116.06</v>
      </c>
      <c r="O515" t="n">
        <v>43848.38</v>
      </c>
      <c r="P515" t="n">
        <v>384.26</v>
      </c>
      <c r="Q515" t="n">
        <v>1397.17</v>
      </c>
      <c r="R515" t="n">
        <v>82.68000000000001</v>
      </c>
      <c r="S515" t="n">
        <v>66.97</v>
      </c>
      <c r="T515" t="n">
        <v>5282.19</v>
      </c>
      <c r="U515" t="n">
        <v>0.8100000000000001</v>
      </c>
      <c r="V515" t="n">
        <v>0.86</v>
      </c>
      <c r="W515" t="n">
        <v>5.31</v>
      </c>
      <c r="X515" t="n">
        <v>0.31</v>
      </c>
      <c r="Y515" t="n">
        <v>1</v>
      </c>
      <c r="Z515" t="n">
        <v>10</v>
      </c>
    </row>
    <row r="516">
      <c r="A516" t="n">
        <v>100</v>
      </c>
      <c r="B516" t="n">
        <v>150</v>
      </c>
      <c r="C516" t="inlineStr">
        <is>
          <t xml:space="preserve">CONCLUIDO	</t>
        </is>
      </c>
      <c r="D516" t="n">
        <v>3.555</v>
      </c>
      <c r="E516" t="n">
        <v>28.13</v>
      </c>
      <c r="F516" t="n">
        <v>24.47</v>
      </c>
      <c r="G516" t="n">
        <v>122.33</v>
      </c>
      <c r="H516" t="n">
        <v>1.31</v>
      </c>
      <c r="I516" t="n">
        <v>12</v>
      </c>
      <c r="J516" t="n">
        <v>354.27</v>
      </c>
      <c r="K516" t="n">
        <v>61.82</v>
      </c>
      <c r="L516" t="n">
        <v>26</v>
      </c>
      <c r="M516" t="n">
        <v>10</v>
      </c>
      <c r="N516" t="n">
        <v>116.45</v>
      </c>
      <c r="O516" t="n">
        <v>43927.95</v>
      </c>
      <c r="P516" t="n">
        <v>383.68</v>
      </c>
      <c r="Q516" t="n">
        <v>1397.18</v>
      </c>
      <c r="R516" t="n">
        <v>82.45999999999999</v>
      </c>
      <c r="S516" t="n">
        <v>66.97</v>
      </c>
      <c r="T516" t="n">
        <v>5171.39</v>
      </c>
      <c r="U516" t="n">
        <v>0.8100000000000001</v>
      </c>
      <c r="V516" t="n">
        <v>0.86</v>
      </c>
      <c r="W516" t="n">
        <v>5.31</v>
      </c>
      <c r="X516" t="n">
        <v>0.3</v>
      </c>
      <c r="Y516" t="n">
        <v>1</v>
      </c>
      <c r="Z516" t="n">
        <v>10</v>
      </c>
    </row>
    <row r="517">
      <c r="A517" t="n">
        <v>101</v>
      </c>
      <c r="B517" t="n">
        <v>150</v>
      </c>
      <c r="C517" t="inlineStr">
        <is>
          <t xml:space="preserve">CONCLUIDO	</t>
        </is>
      </c>
      <c r="D517" t="n">
        <v>3.5534</v>
      </c>
      <c r="E517" t="n">
        <v>28.14</v>
      </c>
      <c r="F517" t="n">
        <v>24.48</v>
      </c>
      <c r="G517" t="n">
        <v>122.39</v>
      </c>
      <c r="H517" t="n">
        <v>1.32</v>
      </c>
      <c r="I517" t="n">
        <v>12</v>
      </c>
      <c r="J517" t="n">
        <v>354.92</v>
      </c>
      <c r="K517" t="n">
        <v>61.82</v>
      </c>
      <c r="L517" t="n">
        <v>26.25</v>
      </c>
      <c r="M517" t="n">
        <v>9</v>
      </c>
      <c r="N517" t="n">
        <v>116.85</v>
      </c>
      <c r="O517" t="n">
        <v>44007.74</v>
      </c>
      <c r="P517" t="n">
        <v>383.97</v>
      </c>
      <c r="Q517" t="n">
        <v>1397.22</v>
      </c>
      <c r="R517" t="n">
        <v>82.73999999999999</v>
      </c>
      <c r="S517" t="n">
        <v>66.97</v>
      </c>
      <c r="T517" t="n">
        <v>5311.66</v>
      </c>
      <c r="U517" t="n">
        <v>0.8100000000000001</v>
      </c>
      <c r="V517" t="n">
        <v>0.86</v>
      </c>
      <c r="W517" t="n">
        <v>5.31</v>
      </c>
      <c r="X517" t="n">
        <v>0.31</v>
      </c>
      <c r="Y517" t="n">
        <v>1</v>
      </c>
      <c r="Z517" t="n">
        <v>10</v>
      </c>
    </row>
    <row r="518">
      <c r="A518" t="n">
        <v>102</v>
      </c>
      <c r="B518" t="n">
        <v>150</v>
      </c>
      <c r="C518" t="inlineStr">
        <is>
          <t xml:space="preserve">CONCLUIDO	</t>
        </is>
      </c>
      <c r="D518" t="n">
        <v>3.5519</v>
      </c>
      <c r="E518" t="n">
        <v>28.15</v>
      </c>
      <c r="F518" t="n">
        <v>24.49</v>
      </c>
      <c r="G518" t="n">
        <v>122.45</v>
      </c>
      <c r="H518" t="n">
        <v>1.33</v>
      </c>
      <c r="I518" t="n">
        <v>12</v>
      </c>
      <c r="J518" t="n">
        <v>355.57</v>
      </c>
      <c r="K518" t="n">
        <v>61.82</v>
      </c>
      <c r="L518" t="n">
        <v>26.5</v>
      </c>
      <c r="M518" t="n">
        <v>10</v>
      </c>
      <c r="N518" t="n">
        <v>117.25</v>
      </c>
      <c r="O518" t="n">
        <v>44087.74</v>
      </c>
      <c r="P518" t="n">
        <v>381.74</v>
      </c>
      <c r="Q518" t="n">
        <v>1397.18</v>
      </c>
      <c r="R518" t="n">
        <v>82.95999999999999</v>
      </c>
      <c r="S518" t="n">
        <v>66.97</v>
      </c>
      <c r="T518" t="n">
        <v>5420.12</v>
      </c>
      <c r="U518" t="n">
        <v>0.8100000000000001</v>
      </c>
      <c r="V518" t="n">
        <v>0.86</v>
      </c>
      <c r="W518" t="n">
        <v>5.32</v>
      </c>
      <c r="X518" t="n">
        <v>0.32</v>
      </c>
      <c r="Y518" t="n">
        <v>1</v>
      </c>
      <c r="Z518" t="n">
        <v>10</v>
      </c>
    </row>
    <row r="519">
      <c r="A519" t="n">
        <v>103</v>
      </c>
      <c r="B519" t="n">
        <v>150</v>
      </c>
      <c r="C519" t="inlineStr">
        <is>
          <t xml:space="preserve">CONCLUIDO	</t>
        </is>
      </c>
      <c r="D519" t="n">
        <v>3.5525</v>
      </c>
      <c r="E519" t="n">
        <v>28.15</v>
      </c>
      <c r="F519" t="n">
        <v>24.49</v>
      </c>
      <c r="G519" t="n">
        <v>122.43</v>
      </c>
      <c r="H519" t="n">
        <v>1.34</v>
      </c>
      <c r="I519" t="n">
        <v>12</v>
      </c>
      <c r="J519" t="n">
        <v>356.22</v>
      </c>
      <c r="K519" t="n">
        <v>61.82</v>
      </c>
      <c r="L519" t="n">
        <v>26.75</v>
      </c>
      <c r="M519" t="n">
        <v>9</v>
      </c>
      <c r="N519" t="n">
        <v>117.65</v>
      </c>
      <c r="O519" t="n">
        <v>44167.96</v>
      </c>
      <c r="P519" t="n">
        <v>379.36</v>
      </c>
      <c r="Q519" t="n">
        <v>1397.2</v>
      </c>
      <c r="R519" t="n">
        <v>82.84999999999999</v>
      </c>
      <c r="S519" t="n">
        <v>66.97</v>
      </c>
      <c r="T519" t="n">
        <v>5366.11</v>
      </c>
      <c r="U519" t="n">
        <v>0.8100000000000001</v>
      </c>
      <c r="V519" t="n">
        <v>0.86</v>
      </c>
      <c r="W519" t="n">
        <v>5.32</v>
      </c>
      <c r="X519" t="n">
        <v>0.32</v>
      </c>
      <c r="Y519" t="n">
        <v>1</v>
      </c>
      <c r="Z519" t="n">
        <v>10</v>
      </c>
    </row>
    <row r="520">
      <c r="A520" t="n">
        <v>104</v>
      </c>
      <c r="B520" t="n">
        <v>150</v>
      </c>
      <c r="C520" t="inlineStr">
        <is>
          <t xml:space="preserve">CONCLUIDO	</t>
        </is>
      </c>
      <c r="D520" t="n">
        <v>3.5644</v>
      </c>
      <c r="E520" t="n">
        <v>28.06</v>
      </c>
      <c r="F520" t="n">
        <v>24.45</v>
      </c>
      <c r="G520" t="n">
        <v>133.35</v>
      </c>
      <c r="H520" t="n">
        <v>1.35</v>
      </c>
      <c r="I520" t="n">
        <v>11</v>
      </c>
      <c r="J520" t="n">
        <v>356.87</v>
      </c>
      <c r="K520" t="n">
        <v>61.82</v>
      </c>
      <c r="L520" t="n">
        <v>27</v>
      </c>
      <c r="M520" t="n">
        <v>9</v>
      </c>
      <c r="N520" t="n">
        <v>118.05</v>
      </c>
      <c r="O520" t="n">
        <v>44248.41</v>
      </c>
      <c r="P520" t="n">
        <v>376.43</v>
      </c>
      <c r="Q520" t="n">
        <v>1397.18</v>
      </c>
      <c r="R520" t="n">
        <v>81.81</v>
      </c>
      <c r="S520" t="n">
        <v>66.97</v>
      </c>
      <c r="T520" t="n">
        <v>4852.75</v>
      </c>
      <c r="U520" t="n">
        <v>0.82</v>
      </c>
      <c r="V520" t="n">
        <v>0.86</v>
      </c>
      <c r="W520" t="n">
        <v>5.31</v>
      </c>
      <c r="X520" t="n">
        <v>0.28</v>
      </c>
      <c r="Y520" t="n">
        <v>1</v>
      </c>
      <c r="Z520" t="n">
        <v>10</v>
      </c>
    </row>
    <row r="521">
      <c r="A521" t="n">
        <v>105</v>
      </c>
      <c r="B521" t="n">
        <v>150</v>
      </c>
      <c r="C521" t="inlineStr">
        <is>
          <t xml:space="preserve">CONCLUIDO	</t>
        </is>
      </c>
      <c r="D521" t="n">
        <v>3.5645</v>
      </c>
      <c r="E521" t="n">
        <v>28.05</v>
      </c>
      <c r="F521" t="n">
        <v>24.45</v>
      </c>
      <c r="G521" t="n">
        <v>133.34</v>
      </c>
      <c r="H521" t="n">
        <v>1.36</v>
      </c>
      <c r="I521" t="n">
        <v>11</v>
      </c>
      <c r="J521" t="n">
        <v>357.52</v>
      </c>
      <c r="K521" t="n">
        <v>61.82</v>
      </c>
      <c r="L521" t="n">
        <v>27.25</v>
      </c>
      <c r="M521" t="n">
        <v>8</v>
      </c>
      <c r="N521" t="n">
        <v>118.45</v>
      </c>
      <c r="O521" t="n">
        <v>44329.08</v>
      </c>
      <c r="P521" t="n">
        <v>377.29</v>
      </c>
      <c r="Q521" t="n">
        <v>1397.25</v>
      </c>
      <c r="R521" t="n">
        <v>81.76000000000001</v>
      </c>
      <c r="S521" t="n">
        <v>66.97</v>
      </c>
      <c r="T521" t="n">
        <v>4829.1</v>
      </c>
      <c r="U521" t="n">
        <v>0.82</v>
      </c>
      <c r="V521" t="n">
        <v>0.86</v>
      </c>
      <c r="W521" t="n">
        <v>5.31</v>
      </c>
      <c r="X521" t="n">
        <v>0.28</v>
      </c>
      <c r="Y521" t="n">
        <v>1</v>
      </c>
      <c r="Z521" t="n">
        <v>10</v>
      </c>
    </row>
    <row r="522">
      <c r="A522" t="n">
        <v>106</v>
      </c>
      <c r="B522" t="n">
        <v>150</v>
      </c>
      <c r="C522" t="inlineStr">
        <is>
          <t xml:space="preserve">CONCLUIDO	</t>
        </is>
      </c>
      <c r="D522" t="n">
        <v>3.5649</v>
      </c>
      <c r="E522" t="n">
        <v>28.05</v>
      </c>
      <c r="F522" t="n">
        <v>24.44</v>
      </c>
      <c r="G522" t="n">
        <v>133.33</v>
      </c>
      <c r="H522" t="n">
        <v>1.37</v>
      </c>
      <c r="I522" t="n">
        <v>11</v>
      </c>
      <c r="J522" t="n">
        <v>358.18</v>
      </c>
      <c r="K522" t="n">
        <v>61.82</v>
      </c>
      <c r="L522" t="n">
        <v>27.5</v>
      </c>
      <c r="M522" t="n">
        <v>7</v>
      </c>
      <c r="N522" t="n">
        <v>118.86</v>
      </c>
      <c r="O522" t="n">
        <v>44409.98</v>
      </c>
      <c r="P522" t="n">
        <v>377.49</v>
      </c>
      <c r="Q522" t="n">
        <v>1397.24</v>
      </c>
      <c r="R522" t="n">
        <v>81.70999999999999</v>
      </c>
      <c r="S522" t="n">
        <v>66.97</v>
      </c>
      <c r="T522" t="n">
        <v>4802.2</v>
      </c>
      <c r="U522" t="n">
        <v>0.82</v>
      </c>
      <c r="V522" t="n">
        <v>0.86</v>
      </c>
      <c r="W522" t="n">
        <v>5.31</v>
      </c>
      <c r="X522" t="n">
        <v>0.28</v>
      </c>
      <c r="Y522" t="n">
        <v>1</v>
      </c>
      <c r="Z522" t="n">
        <v>10</v>
      </c>
    </row>
    <row r="523">
      <c r="A523" t="n">
        <v>107</v>
      </c>
      <c r="B523" t="n">
        <v>150</v>
      </c>
      <c r="C523" t="inlineStr">
        <is>
          <t xml:space="preserve">CONCLUIDO	</t>
        </is>
      </c>
      <c r="D523" t="n">
        <v>3.5628</v>
      </c>
      <c r="E523" t="n">
        <v>28.07</v>
      </c>
      <c r="F523" t="n">
        <v>24.46</v>
      </c>
      <c r="G523" t="n">
        <v>133.42</v>
      </c>
      <c r="H523" t="n">
        <v>1.38</v>
      </c>
      <c r="I523" t="n">
        <v>11</v>
      </c>
      <c r="J523" t="n">
        <v>358.84</v>
      </c>
      <c r="K523" t="n">
        <v>61.82</v>
      </c>
      <c r="L523" t="n">
        <v>27.75</v>
      </c>
      <c r="M523" t="n">
        <v>6</v>
      </c>
      <c r="N523" t="n">
        <v>119.27</v>
      </c>
      <c r="O523" t="n">
        <v>44491.1</v>
      </c>
      <c r="P523" t="n">
        <v>377.09</v>
      </c>
      <c r="Q523" t="n">
        <v>1397.27</v>
      </c>
      <c r="R523" t="n">
        <v>81.98999999999999</v>
      </c>
      <c r="S523" t="n">
        <v>66.97</v>
      </c>
      <c r="T523" t="n">
        <v>4939.77</v>
      </c>
      <c r="U523" t="n">
        <v>0.82</v>
      </c>
      <c r="V523" t="n">
        <v>0.86</v>
      </c>
      <c r="W523" t="n">
        <v>5.32</v>
      </c>
      <c r="X523" t="n">
        <v>0.29</v>
      </c>
      <c r="Y523" t="n">
        <v>1</v>
      </c>
      <c r="Z523" t="n">
        <v>10</v>
      </c>
    </row>
    <row r="524">
      <c r="A524" t="n">
        <v>108</v>
      </c>
      <c r="B524" t="n">
        <v>150</v>
      </c>
      <c r="C524" t="inlineStr">
        <is>
          <t xml:space="preserve">CONCLUIDO	</t>
        </is>
      </c>
      <c r="D524" t="n">
        <v>3.5622</v>
      </c>
      <c r="E524" t="n">
        <v>28.07</v>
      </c>
      <c r="F524" t="n">
        <v>24.46</v>
      </c>
      <c r="G524" t="n">
        <v>133.44</v>
      </c>
      <c r="H524" t="n">
        <v>1.39</v>
      </c>
      <c r="I524" t="n">
        <v>11</v>
      </c>
      <c r="J524" t="n">
        <v>359.5</v>
      </c>
      <c r="K524" t="n">
        <v>61.82</v>
      </c>
      <c r="L524" t="n">
        <v>28</v>
      </c>
      <c r="M524" t="n">
        <v>6</v>
      </c>
      <c r="N524" t="n">
        <v>119.68</v>
      </c>
      <c r="O524" t="n">
        <v>44572.45</v>
      </c>
      <c r="P524" t="n">
        <v>378</v>
      </c>
      <c r="Q524" t="n">
        <v>1397.25</v>
      </c>
      <c r="R524" t="n">
        <v>82.09</v>
      </c>
      <c r="S524" t="n">
        <v>66.97</v>
      </c>
      <c r="T524" t="n">
        <v>4993.57</v>
      </c>
      <c r="U524" t="n">
        <v>0.82</v>
      </c>
      <c r="V524" t="n">
        <v>0.86</v>
      </c>
      <c r="W524" t="n">
        <v>5.32</v>
      </c>
      <c r="X524" t="n">
        <v>0.3</v>
      </c>
      <c r="Y524" t="n">
        <v>1</v>
      </c>
      <c r="Z524" t="n">
        <v>10</v>
      </c>
    </row>
    <row r="525">
      <c r="A525" t="n">
        <v>109</v>
      </c>
      <c r="B525" t="n">
        <v>150</v>
      </c>
      <c r="C525" t="inlineStr">
        <is>
          <t xml:space="preserve">CONCLUIDO	</t>
        </is>
      </c>
      <c r="D525" t="n">
        <v>3.5635</v>
      </c>
      <c r="E525" t="n">
        <v>28.06</v>
      </c>
      <c r="F525" t="n">
        <v>24.45</v>
      </c>
      <c r="G525" t="n">
        <v>133.38</v>
      </c>
      <c r="H525" t="n">
        <v>1.4</v>
      </c>
      <c r="I525" t="n">
        <v>11</v>
      </c>
      <c r="J525" t="n">
        <v>360.16</v>
      </c>
      <c r="K525" t="n">
        <v>61.82</v>
      </c>
      <c r="L525" t="n">
        <v>28.25</v>
      </c>
      <c r="M525" t="n">
        <v>6</v>
      </c>
      <c r="N525" t="n">
        <v>120.09</v>
      </c>
      <c r="O525" t="n">
        <v>44654.04</v>
      </c>
      <c r="P525" t="n">
        <v>378.23</v>
      </c>
      <c r="Q525" t="n">
        <v>1397.23</v>
      </c>
      <c r="R525" t="n">
        <v>81.91</v>
      </c>
      <c r="S525" t="n">
        <v>66.97</v>
      </c>
      <c r="T525" t="n">
        <v>4902.09</v>
      </c>
      <c r="U525" t="n">
        <v>0.82</v>
      </c>
      <c r="V525" t="n">
        <v>0.86</v>
      </c>
      <c r="W525" t="n">
        <v>5.31</v>
      </c>
      <c r="X525" t="n">
        <v>0.29</v>
      </c>
      <c r="Y525" t="n">
        <v>1</v>
      </c>
      <c r="Z525" t="n">
        <v>10</v>
      </c>
    </row>
    <row r="526">
      <c r="A526" t="n">
        <v>110</v>
      </c>
      <c r="B526" t="n">
        <v>150</v>
      </c>
      <c r="C526" t="inlineStr">
        <is>
          <t xml:space="preserve">CONCLUIDO	</t>
        </is>
      </c>
      <c r="D526" t="n">
        <v>3.564</v>
      </c>
      <c r="E526" t="n">
        <v>28.06</v>
      </c>
      <c r="F526" t="n">
        <v>24.45</v>
      </c>
      <c r="G526" t="n">
        <v>133.36</v>
      </c>
      <c r="H526" t="n">
        <v>1.41</v>
      </c>
      <c r="I526" t="n">
        <v>11</v>
      </c>
      <c r="J526" t="n">
        <v>360.82</v>
      </c>
      <c r="K526" t="n">
        <v>61.82</v>
      </c>
      <c r="L526" t="n">
        <v>28.5</v>
      </c>
      <c r="M526" t="n">
        <v>5</v>
      </c>
      <c r="N526" t="n">
        <v>120.5</v>
      </c>
      <c r="O526" t="n">
        <v>44735.86</v>
      </c>
      <c r="P526" t="n">
        <v>378.92</v>
      </c>
      <c r="Q526" t="n">
        <v>1397.23</v>
      </c>
      <c r="R526" t="n">
        <v>81.67</v>
      </c>
      <c r="S526" t="n">
        <v>66.97</v>
      </c>
      <c r="T526" t="n">
        <v>4781.06</v>
      </c>
      <c r="U526" t="n">
        <v>0.82</v>
      </c>
      <c r="V526" t="n">
        <v>0.86</v>
      </c>
      <c r="W526" t="n">
        <v>5.32</v>
      </c>
      <c r="X526" t="n">
        <v>0.28</v>
      </c>
      <c r="Y526" t="n">
        <v>1</v>
      </c>
      <c r="Z526" t="n">
        <v>10</v>
      </c>
    </row>
    <row r="527">
      <c r="A527" t="n">
        <v>111</v>
      </c>
      <c r="B527" t="n">
        <v>150</v>
      </c>
      <c r="C527" t="inlineStr">
        <is>
          <t xml:space="preserve">CONCLUIDO	</t>
        </is>
      </c>
      <c r="D527" t="n">
        <v>3.5632</v>
      </c>
      <c r="E527" t="n">
        <v>28.06</v>
      </c>
      <c r="F527" t="n">
        <v>24.46</v>
      </c>
      <c r="G527" t="n">
        <v>133.4</v>
      </c>
      <c r="H527" t="n">
        <v>1.42</v>
      </c>
      <c r="I527" t="n">
        <v>11</v>
      </c>
      <c r="J527" t="n">
        <v>361.49</v>
      </c>
      <c r="K527" t="n">
        <v>61.82</v>
      </c>
      <c r="L527" t="n">
        <v>28.75</v>
      </c>
      <c r="M527" t="n">
        <v>4</v>
      </c>
      <c r="N527" t="n">
        <v>120.92</v>
      </c>
      <c r="O527" t="n">
        <v>44817.91</v>
      </c>
      <c r="P527" t="n">
        <v>379.17</v>
      </c>
      <c r="Q527" t="n">
        <v>1397.23</v>
      </c>
      <c r="R527" t="n">
        <v>81.70999999999999</v>
      </c>
      <c r="S527" t="n">
        <v>66.97</v>
      </c>
      <c r="T527" t="n">
        <v>4801.34</v>
      </c>
      <c r="U527" t="n">
        <v>0.82</v>
      </c>
      <c r="V527" t="n">
        <v>0.86</v>
      </c>
      <c r="W527" t="n">
        <v>5.32</v>
      </c>
      <c r="X527" t="n">
        <v>0.29</v>
      </c>
      <c r="Y527" t="n">
        <v>1</v>
      </c>
      <c r="Z527" t="n">
        <v>10</v>
      </c>
    </row>
    <row r="528">
      <c r="A528" t="n">
        <v>112</v>
      </c>
      <c r="B528" t="n">
        <v>150</v>
      </c>
      <c r="C528" t="inlineStr">
        <is>
          <t xml:space="preserve">CONCLUIDO	</t>
        </is>
      </c>
      <c r="D528" t="n">
        <v>3.5641</v>
      </c>
      <c r="E528" t="n">
        <v>28.06</v>
      </c>
      <c r="F528" t="n">
        <v>24.45</v>
      </c>
      <c r="G528" t="n">
        <v>133.36</v>
      </c>
      <c r="H528" t="n">
        <v>1.43</v>
      </c>
      <c r="I528" t="n">
        <v>11</v>
      </c>
      <c r="J528" t="n">
        <v>362.16</v>
      </c>
      <c r="K528" t="n">
        <v>61.82</v>
      </c>
      <c r="L528" t="n">
        <v>29</v>
      </c>
      <c r="M528" t="n">
        <v>4</v>
      </c>
      <c r="N528" t="n">
        <v>121.34</v>
      </c>
      <c r="O528" t="n">
        <v>44900.33</v>
      </c>
      <c r="P528" t="n">
        <v>378.74</v>
      </c>
      <c r="Q528" t="n">
        <v>1397.24</v>
      </c>
      <c r="R528" t="n">
        <v>81.59999999999999</v>
      </c>
      <c r="S528" t="n">
        <v>66.97</v>
      </c>
      <c r="T528" t="n">
        <v>4747.94</v>
      </c>
      <c r="U528" t="n">
        <v>0.82</v>
      </c>
      <c r="V528" t="n">
        <v>0.86</v>
      </c>
      <c r="W528" t="n">
        <v>5.32</v>
      </c>
      <c r="X528" t="n">
        <v>0.28</v>
      </c>
      <c r="Y528" t="n">
        <v>1</v>
      </c>
      <c r="Z528" t="n">
        <v>10</v>
      </c>
    </row>
    <row r="529">
      <c r="A529" t="n">
        <v>113</v>
      </c>
      <c r="B529" t="n">
        <v>150</v>
      </c>
      <c r="C529" t="inlineStr">
        <is>
          <t xml:space="preserve">CONCLUIDO	</t>
        </is>
      </c>
      <c r="D529" t="n">
        <v>3.5641</v>
      </c>
      <c r="E529" t="n">
        <v>28.06</v>
      </c>
      <c r="F529" t="n">
        <v>24.45</v>
      </c>
      <c r="G529" t="n">
        <v>133.36</v>
      </c>
      <c r="H529" t="n">
        <v>1.44</v>
      </c>
      <c r="I529" t="n">
        <v>11</v>
      </c>
      <c r="J529" t="n">
        <v>362.83</v>
      </c>
      <c r="K529" t="n">
        <v>61.82</v>
      </c>
      <c r="L529" t="n">
        <v>29.25</v>
      </c>
      <c r="M529" t="n">
        <v>2</v>
      </c>
      <c r="N529" t="n">
        <v>121.75</v>
      </c>
      <c r="O529" t="n">
        <v>44982.86</v>
      </c>
      <c r="P529" t="n">
        <v>379.44</v>
      </c>
      <c r="Q529" t="n">
        <v>1397.31</v>
      </c>
      <c r="R529" t="n">
        <v>81.51000000000001</v>
      </c>
      <c r="S529" t="n">
        <v>66.97</v>
      </c>
      <c r="T529" t="n">
        <v>4702.29</v>
      </c>
      <c r="U529" t="n">
        <v>0.82</v>
      </c>
      <c r="V529" t="n">
        <v>0.86</v>
      </c>
      <c r="W529" t="n">
        <v>5.32</v>
      </c>
      <c r="X529" t="n">
        <v>0.28</v>
      </c>
      <c r="Y529" t="n">
        <v>1</v>
      </c>
      <c r="Z529" t="n">
        <v>10</v>
      </c>
    </row>
    <row r="530">
      <c r="A530" t="n">
        <v>114</v>
      </c>
      <c r="B530" t="n">
        <v>150</v>
      </c>
      <c r="C530" t="inlineStr">
        <is>
          <t xml:space="preserve">CONCLUIDO	</t>
        </is>
      </c>
      <c r="D530" t="n">
        <v>3.5637</v>
      </c>
      <c r="E530" t="n">
        <v>28.06</v>
      </c>
      <c r="F530" t="n">
        <v>24.45</v>
      </c>
      <c r="G530" t="n">
        <v>133.38</v>
      </c>
      <c r="H530" t="n">
        <v>1.45</v>
      </c>
      <c r="I530" t="n">
        <v>11</v>
      </c>
      <c r="J530" t="n">
        <v>363.5</v>
      </c>
      <c r="K530" t="n">
        <v>61.82</v>
      </c>
      <c r="L530" t="n">
        <v>29.5</v>
      </c>
      <c r="M530" t="n">
        <v>2</v>
      </c>
      <c r="N530" t="n">
        <v>122.18</v>
      </c>
      <c r="O530" t="n">
        <v>45065.64</v>
      </c>
      <c r="P530" t="n">
        <v>379.87</v>
      </c>
      <c r="Q530" t="n">
        <v>1397.27</v>
      </c>
      <c r="R530" t="n">
        <v>81.61</v>
      </c>
      <c r="S530" t="n">
        <v>66.97</v>
      </c>
      <c r="T530" t="n">
        <v>4753.68</v>
      </c>
      <c r="U530" t="n">
        <v>0.82</v>
      </c>
      <c r="V530" t="n">
        <v>0.86</v>
      </c>
      <c r="W530" t="n">
        <v>5.32</v>
      </c>
      <c r="X530" t="n">
        <v>0.29</v>
      </c>
      <c r="Y530" t="n">
        <v>1</v>
      </c>
      <c r="Z530" t="n">
        <v>10</v>
      </c>
    </row>
    <row r="531">
      <c r="A531" t="n">
        <v>115</v>
      </c>
      <c r="B531" t="n">
        <v>150</v>
      </c>
      <c r="C531" t="inlineStr">
        <is>
          <t xml:space="preserve">CONCLUIDO	</t>
        </is>
      </c>
      <c r="D531" t="n">
        <v>3.5634</v>
      </c>
      <c r="E531" t="n">
        <v>28.06</v>
      </c>
      <c r="F531" t="n">
        <v>24.45</v>
      </c>
      <c r="G531" t="n">
        <v>133.39</v>
      </c>
      <c r="H531" t="n">
        <v>1.46</v>
      </c>
      <c r="I531" t="n">
        <v>11</v>
      </c>
      <c r="J531" t="n">
        <v>364.17</v>
      </c>
      <c r="K531" t="n">
        <v>61.82</v>
      </c>
      <c r="L531" t="n">
        <v>29.75</v>
      </c>
      <c r="M531" t="n">
        <v>1</v>
      </c>
      <c r="N531" t="n">
        <v>122.6</v>
      </c>
      <c r="O531" t="n">
        <v>45148.66</v>
      </c>
      <c r="P531" t="n">
        <v>380.26</v>
      </c>
      <c r="Q531" t="n">
        <v>1397.28</v>
      </c>
      <c r="R531" t="n">
        <v>81.67</v>
      </c>
      <c r="S531" t="n">
        <v>66.97</v>
      </c>
      <c r="T531" t="n">
        <v>4780.57</v>
      </c>
      <c r="U531" t="n">
        <v>0.82</v>
      </c>
      <c r="V531" t="n">
        <v>0.86</v>
      </c>
      <c r="W531" t="n">
        <v>5.32</v>
      </c>
      <c r="X531" t="n">
        <v>0.29</v>
      </c>
      <c r="Y531" t="n">
        <v>1</v>
      </c>
      <c r="Z531" t="n">
        <v>10</v>
      </c>
    </row>
    <row r="532">
      <c r="A532" t="n">
        <v>116</v>
      </c>
      <c r="B532" t="n">
        <v>150</v>
      </c>
      <c r="C532" t="inlineStr">
        <is>
          <t xml:space="preserve">CONCLUIDO	</t>
        </is>
      </c>
      <c r="D532" t="n">
        <v>3.5634</v>
      </c>
      <c r="E532" t="n">
        <v>28.06</v>
      </c>
      <c r="F532" t="n">
        <v>24.45</v>
      </c>
      <c r="G532" t="n">
        <v>133.39</v>
      </c>
      <c r="H532" t="n">
        <v>1.47</v>
      </c>
      <c r="I532" t="n">
        <v>11</v>
      </c>
      <c r="J532" t="n">
        <v>364.85</v>
      </c>
      <c r="K532" t="n">
        <v>61.82</v>
      </c>
      <c r="L532" t="n">
        <v>30</v>
      </c>
      <c r="M532" t="n">
        <v>1</v>
      </c>
      <c r="N532" t="n">
        <v>123.02</v>
      </c>
      <c r="O532" t="n">
        <v>45231.92</v>
      </c>
      <c r="P532" t="n">
        <v>380.72</v>
      </c>
      <c r="Q532" t="n">
        <v>1397.28</v>
      </c>
      <c r="R532" t="n">
        <v>81.65000000000001</v>
      </c>
      <c r="S532" t="n">
        <v>66.97</v>
      </c>
      <c r="T532" t="n">
        <v>4773.39</v>
      </c>
      <c r="U532" t="n">
        <v>0.82</v>
      </c>
      <c r="V532" t="n">
        <v>0.86</v>
      </c>
      <c r="W532" t="n">
        <v>5.32</v>
      </c>
      <c r="X532" t="n">
        <v>0.29</v>
      </c>
      <c r="Y532" t="n">
        <v>1</v>
      </c>
      <c r="Z532" t="n">
        <v>10</v>
      </c>
    </row>
    <row r="533">
      <c r="A533" t="n">
        <v>117</v>
      </c>
      <c r="B533" t="n">
        <v>150</v>
      </c>
      <c r="C533" t="inlineStr">
        <is>
          <t xml:space="preserve">CONCLUIDO	</t>
        </is>
      </c>
      <c r="D533" t="n">
        <v>3.5635</v>
      </c>
      <c r="E533" t="n">
        <v>28.06</v>
      </c>
      <c r="F533" t="n">
        <v>24.45</v>
      </c>
      <c r="G533" t="n">
        <v>133.39</v>
      </c>
      <c r="H533" t="n">
        <v>1.48</v>
      </c>
      <c r="I533" t="n">
        <v>11</v>
      </c>
      <c r="J533" t="n">
        <v>365.52</v>
      </c>
      <c r="K533" t="n">
        <v>61.82</v>
      </c>
      <c r="L533" t="n">
        <v>30.25</v>
      </c>
      <c r="M533" t="n">
        <v>1</v>
      </c>
      <c r="N533" t="n">
        <v>123.45</v>
      </c>
      <c r="O533" t="n">
        <v>45315.43</v>
      </c>
      <c r="P533" t="n">
        <v>381.17</v>
      </c>
      <c r="Q533" t="n">
        <v>1397.28</v>
      </c>
      <c r="R533" t="n">
        <v>81.65000000000001</v>
      </c>
      <c r="S533" t="n">
        <v>66.97</v>
      </c>
      <c r="T533" t="n">
        <v>4771.05</v>
      </c>
      <c r="U533" t="n">
        <v>0.82</v>
      </c>
      <c r="V533" t="n">
        <v>0.86</v>
      </c>
      <c r="W533" t="n">
        <v>5.32</v>
      </c>
      <c r="X533" t="n">
        <v>0.29</v>
      </c>
      <c r="Y533" t="n">
        <v>1</v>
      </c>
      <c r="Z533" t="n">
        <v>10</v>
      </c>
    </row>
    <row r="534">
      <c r="A534" t="n">
        <v>118</v>
      </c>
      <c r="B534" t="n">
        <v>150</v>
      </c>
      <c r="C534" t="inlineStr">
        <is>
          <t xml:space="preserve">CONCLUIDO	</t>
        </is>
      </c>
      <c r="D534" t="n">
        <v>3.5633</v>
      </c>
      <c r="E534" t="n">
        <v>28.06</v>
      </c>
      <c r="F534" t="n">
        <v>24.46</v>
      </c>
      <c r="G534" t="n">
        <v>133.39</v>
      </c>
      <c r="H534" t="n">
        <v>1.49</v>
      </c>
      <c r="I534" t="n">
        <v>11</v>
      </c>
      <c r="J534" t="n">
        <v>366.2</v>
      </c>
      <c r="K534" t="n">
        <v>61.82</v>
      </c>
      <c r="L534" t="n">
        <v>30.5</v>
      </c>
      <c r="M534" t="n">
        <v>1</v>
      </c>
      <c r="N534" t="n">
        <v>123.88</v>
      </c>
      <c r="O534" t="n">
        <v>45399.2</v>
      </c>
      <c r="P534" t="n">
        <v>381.62</v>
      </c>
      <c r="Q534" t="n">
        <v>1397.28</v>
      </c>
      <c r="R534" t="n">
        <v>81.69</v>
      </c>
      <c r="S534" t="n">
        <v>66.97</v>
      </c>
      <c r="T534" t="n">
        <v>4789.43</v>
      </c>
      <c r="U534" t="n">
        <v>0.82</v>
      </c>
      <c r="V534" t="n">
        <v>0.86</v>
      </c>
      <c r="W534" t="n">
        <v>5.32</v>
      </c>
      <c r="X534" t="n">
        <v>0.29</v>
      </c>
      <c r="Y534" t="n">
        <v>1</v>
      </c>
      <c r="Z534" t="n">
        <v>10</v>
      </c>
    </row>
    <row r="535">
      <c r="A535" t="n">
        <v>119</v>
      </c>
      <c r="B535" t="n">
        <v>150</v>
      </c>
      <c r="C535" t="inlineStr">
        <is>
          <t xml:space="preserve">CONCLUIDO	</t>
        </is>
      </c>
      <c r="D535" t="n">
        <v>3.5631</v>
      </c>
      <c r="E535" t="n">
        <v>28.07</v>
      </c>
      <c r="F535" t="n">
        <v>24.46</v>
      </c>
      <c r="G535" t="n">
        <v>133.4</v>
      </c>
      <c r="H535" t="n">
        <v>1.49</v>
      </c>
      <c r="I535" t="n">
        <v>11</v>
      </c>
      <c r="J535" t="n">
        <v>366.88</v>
      </c>
      <c r="K535" t="n">
        <v>61.82</v>
      </c>
      <c r="L535" t="n">
        <v>30.75</v>
      </c>
      <c r="M535" t="n">
        <v>0</v>
      </c>
      <c r="N535" t="n">
        <v>124.31</v>
      </c>
      <c r="O535" t="n">
        <v>45483.22</v>
      </c>
      <c r="P535" t="n">
        <v>382.24</v>
      </c>
      <c r="Q535" t="n">
        <v>1397.28</v>
      </c>
      <c r="R535" t="n">
        <v>81.70999999999999</v>
      </c>
      <c r="S535" t="n">
        <v>66.97</v>
      </c>
      <c r="T535" t="n">
        <v>4802.61</v>
      </c>
      <c r="U535" t="n">
        <v>0.82</v>
      </c>
      <c r="V535" t="n">
        <v>0.86</v>
      </c>
      <c r="W535" t="n">
        <v>5.32</v>
      </c>
      <c r="X535" t="n">
        <v>0.29</v>
      </c>
      <c r="Y535" t="n">
        <v>1</v>
      </c>
      <c r="Z535" t="n">
        <v>10</v>
      </c>
    </row>
    <row r="536">
      <c r="A536" t="n">
        <v>0</v>
      </c>
      <c r="B536" t="n">
        <v>10</v>
      </c>
      <c r="C536" t="inlineStr">
        <is>
          <t xml:space="preserve">CONCLUIDO	</t>
        </is>
      </c>
      <c r="D536" t="n">
        <v>3.1705</v>
      </c>
      <c r="E536" t="n">
        <v>31.54</v>
      </c>
      <c r="F536" t="n">
        <v>28.33</v>
      </c>
      <c r="G536" t="n">
        <v>12.05</v>
      </c>
      <c r="H536" t="n">
        <v>0.64</v>
      </c>
      <c r="I536" t="n">
        <v>141</v>
      </c>
      <c r="J536" t="n">
        <v>26.11</v>
      </c>
      <c r="K536" t="n">
        <v>12.1</v>
      </c>
      <c r="L536" t="n">
        <v>1</v>
      </c>
      <c r="M536" t="n">
        <v>0</v>
      </c>
      <c r="N536" t="n">
        <v>3.01</v>
      </c>
      <c r="O536" t="n">
        <v>3454.41</v>
      </c>
      <c r="P536" t="n">
        <v>82.28</v>
      </c>
      <c r="Q536" t="n">
        <v>1397.74</v>
      </c>
      <c r="R536" t="n">
        <v>201.96</v>
      </c>
      <c r="S536" t="n">
        <v>66.97</v>
      </c>
      <c r="T536" t="n">
        <v>64278.12</v>
      </c>
      <c r="U536" t="n">
        <v>0.33</v>
      </c>
      <c r="V536" t="n">
        <v>0.74</v>
      </c>
      <c r="W536" t="n">
        <v>5.71</v>
      </c>
      <c r="X536" t="n">
        <v>4.16</v>
      </c>
      <c r="Y536" t="n">
        <v>1</v>
      </c>
      <c r="Z536" t="n">
        <v>10</v>
      </c>
    </row>
    <row r="537">
      <c r="A537" t="n">
        <v>0</v>
      </c>
      <c r="B537" t="n">
        <v>45</v>
      </c>
      <c r="C537" t="inlineStr">
        <is>
          <t xml:space="preserve">CONCLUIDO	</t>
        </is>
      </c>
      <c r="D537" t="n">
        <v>2.8227</v>
      </c>
      <c r="E537" t="n">
        <v>35.43</v>
      </c>
      <c r="F537" t="n">
        <v>29.59</v>
      </c>
      <c r="G537" t="n">
        <v>9.5</v>
      </c>
      <c r="H537" t="n">
        <v>0.18</v>
      </c>
      <c r="I537" t="n">
        <v>187</v>
      </c>
      <c r="J537" t="n">
        <v>98.70999999999999</v>
      </c>
      <c r="K537" t="n">
        <v>39.72</v>
      </c>
      <c r="L537" t="n">
        <v>1</v>
      </c>
      <c r="M537" t="n">
        <v>185</v>
      </c>
      <c r="N537" t="n">
        <v>12.99</v>
      </c>
      <c r="O537" t="n">
        <v>12407.75</v>
      </c>
      <c r="P537" t="n">
        <v>258.59</v>
      </c>
      <c r="Q537" t="n">
        <v>1397.44</v>
      </c>
      <c r="R537" t="n">
        <v>249.75</v>
      </c>
      <c r="S537" t="n">
        <v>66.97</v>
      </c>
      <c r="T537" t="n">
        <v>87939.41</v>
      </c>
      <c r="U537" t="n">
        <v>0.27</v>
      </c>
      <c r="V537" t="n">
        <v>0.71</v>
      </c>
      <c r="W537" t="n">
        <v>5.59</v>
      </c>
      <c r="X537" t="n">
        <v>5.42</v>
      </c>
      <c r="Y537" t="n">
        <v>1</v>
      </c>
      <c r="Z537" t="n">
        <v>10</v>
      </c>
    </row>
    <row r="538">
      <c r="A538" t="n">
        <v>1</v>
      </c>
      <c r="B538" t="n">
        <v>45</v>
      </c>
      <c r="C538" t="inlineStr">
        <is>
          <t xml:space="preserve">CONCLUIDO	</t>
        </is>
      </c>
      <c r="D538" t="n">
        <v>3.0111</v>
      </c>
      <c r="E538" t="n">
        <v>33.21</v>
      </c>
      <c r="F538" t="n">
        <v>28.3</v>
      </c>
      <c r="G538" t="n">
        <v>11.96</v>
      </c>
      <c r="H538" t="n">
        <v>0.22</v>
      </c>
      <c r="I538" t="n">
        <v>142</v>
      </c>
      <c r="J538" t="n">
        <v>99.02</v>
      </c>
      <c r="K538" t="n">
        <v>39.72</v>
      </c>
      <c r="L538" t="n">
        <v>1.25</v>
      </c>
      <c r="M538" t="n">
        <v>140</v>
      </c>
      <c r="N538" t="n">
        <v>13.05</v>
      </c>
      <c r="O538" t="n">
        <v>12446.14</v>
      </c>
      <c r="P538" t="n">
        <v>244.13</v>
      </c>
      <c r="Q538" t="n">
        <v>1397.65</v>
      </c>
      <c r="R538" t="n">
        <v>206.82</v>
      </c>
      <c r="S538" t="n">
        <v>66.97</v>
      </c>
      <c r="T538" t="n">
        <v>66699.64999999999</v>
      </c>
      <c r="U538" t="n">
        <v>0.32</v>
      </c>
      <c r="V538" t="n">
        <v>0.74</v>
      </c>
      <c r="W538" t="n">
        <v>5.54</v>
      </c>
      <c r="X538" t="n">
        <v>4.13</v>
      </c>
      <c r="Y538" t="n">
        <v>1</v>
      </c>
      <c r="Z538" t="n">
        <v>10</v>
      </c>
    </row>
    <row r="539">
      <c r="A539" t="n">
        <v>2</v>
      </c>
      <c r="B539" t="n">
        <v>45</v>
      </c>
      <c r="C539" t="inlineStr">
        <is>
          <t xml:space="preserve">CONCLUIDO	</t>
        </is>
      </c>
      <c r="D539" t="n">
        <v>3.1504</v>
      </c>
      <c r="E539" t="n">
        <v>31.74</v>
      </c>
      <c r="F539" t="n">
        <v>27.43</v>
      </c>
      <c r="G539" t="n">
        <v>14.57</v>
      </c>
      <c r="H539" t="n">
        <v>0.27</v>
      </c>
      <c r="I539" t="n">
        <v>113</v>
      </c>
      <c r="J539" t="n">
        <v>99.33</v>
      </c>
      <c r="K539" t="n">
        <v>39.72</v>
      </c>
      <c r="L539" t="n">
        <v>1.5</v>
      </c>
      <c r="M539" t="n">
        <v>111</v>
      </c>
      <c r="N539" t="n">
        <v>13.11</v>
      </c>
      <c r="O539" t="n">
        <v>12484.55</v>
      </c>
      <c r="P539" t="n">
        <v>233.69</v>
      </c>
      <c r="Q539" t="n">
        <v>1397.52</v>
      </c>
      <c r="R539" t="n">
        <v>178.32</v>
      </c>
      <c r="S539" t="n">
        <v>66.97</v>
      </c>
      <c r="T539" t="n">
        <v>52595.75</v>
      </c>
      <c r="U539" t="n">
        <v>0.38</v>
      </c>
      <c r="V539" t="n">
        <v>0.77</v>
      </c>
      <c r="W539" t="n">
        <v>5.5</v>
      </c>
      <c r="X539" t="n">
        <v>3.26</v>
      </c>
      <c r="Y539" t="n">
        <v>1</v>
      </c>
      <c r="Z539" t="n">
        <v>10</v>
      </c>
    </row>
    <row r="540">
      <c r="A540" t="n">
        <v>3</v>
      </c>
      <c r="B540" t="n">
        <v>45</v>
      </c>
      <c r="C540" t="inlineStr">
        <is>
          <t xml:space="preserve">CONCLUIDO	</t>
        </is>
      </c>
      <c r="D540" t="n">
        <v>3.2475</v>
      </c>
      <c r="E540" t="n">
        <v>30.79</v>
      </c>
      <c r="F540" t="n">
        <v>26.87</v>
      </c>
      <c r="G540" t="n">
        <v>17.15</v>
      </c>
      <c r="H540" t="n">
        <v>0.31</v>
      </c>
      <c r="I540" t="n">
        <v>94</v>
      </c>
      <c r="J540" t="n">
        <v>99.64</v>
      </c>
      <c r="K540" t="n">
        <v>39.72</v>
      </c>
      <c r="L540" t="n">
        <v>1.75</v>
      </c>
      <c r="M540" t="n">
        <v>92</v>
      </c>
      <c r="N540" t="n">
        <v>13.18</v>
      </c>
      <c r="O540" t="n">
        <v>12522.99</v>
      </c>
      <c r="P540" t="n">
        <v>226.05</v>
      </c>
      <c r="Q540" t="n">
        <v>1397.34</v>
      </c>
      <c r="R540" t="n">
        <v>160.21</v>
      </c>
      <c r="S540" t="n">
        <v>66.97</v>
      </c>
      <c r="T540" t="n">
        <v>43634.61</v>
      </c>
      <c r="U540" t="n">
        <v>0.42</v>
      </c>
      <c r="V540" t="n">
        <v>0.78</v>
      </c>
      <c r="W540" t="n">
        <v>5.46</v>
      </c>
      <c r="X540" t="n">
        <v>2.7</v>
      </c>
      <c r="Y540" t="n">
        <v>1</v>
      </c>
      <c r="Z540" t="n">
        <v>10</v>
      </c>
    </row>
    <row r="541">
      <c r="A541" t="n">
        <v>4</v>
      </c>
      <c r="B541" t="n">
        <v>45</v>
      </c>
      <c r="C541" t="inlineStr">
        <is>
          <t xml:space="preserve">CONCLUIDO	</t>
        </is>
      </c>
      <c r="D541" t="n">
        <v>3.3246</v>
      </c>
      <c r="E541" t="n">
        <v>30.08</v>
      </c>
      <c r="F541" t="n">
        <v>26.45</v>
      </c>
      <c r="G541" t="n">
        <v>19.83</v>
      </c>
      <c r="H541" t="n">
        <v>0.35</v>
      </c>
      <c r="I541" t="n">
        <v>80</v>
      </c>
      <c r="J541" t="n">
        <v>99.95</v>
      </c>
      <c r="K541" t="n">
        <v>39.72</v>
      </c>
      <c r="L541" t="n">
        <v>2</v>
      </c>
      <c r="M541" t="n">
        <v>78</v>
      </c>
      <c r="N541" t="n">
        <v>13.24</v>
      </c>
      <c r="O541" t="n">
        <v>12561.45</v>
      </c>
      <c r="P541" t="n">
        <v>219.26</v>
      </c>
      <c r="Q541" t="n">
        <v>1397.41</v>
      </c>
      <c r="R541" t="n">
        <v>146.34</v>
      </c>
      <c r="S541" t="n">
        <v>66.97</v>
      </c>
      <c r="T541" t="n">
        <v>36769.53</v>
      </c>
      <c r="U541" t="n">
        <v>0.46</v>
      </c>
      <c r="V541" t="n">
        <v>0.8</v>
      </c>
      <c r="W541" t="n">
        <v>5.44</v>
      </c>
      <c r="X541" t="n">
        <v>2.28</v>
      </c>
      <c r="Y541" t="n">
        <v>1</v>
      </c>
      <c r="Z541" t="n">
        <v>10</v>
      </c>
    </row>
    <row r="542">
      <c r="A542" t="n">
        <v>5</v>
      </c>
      <c r="B542" t="n">
        <v>45</v>
      </c>
      <c r="C542" t="inlineStr">
        <is>
          <t xml:space="preserve">CONCLUIDO	</t>
        </is>
      </c>
      <c r="D542" t="n">
        <v>3.3882</v>
      </c>
      <c r="E542" t="n">
        <v>29.51</v>
      </c>
      <c r="F542" t="n">
        <v>26.11</v>
      </c>
      <c r="G542" t="n">
        <v>22.7</v>
      </c>
      <c r="H542" t="n">
        <v>0.39</v>
      </c>
      <c r="I542" t="n">
        <v>69</v>
      </c>
      <c r="J542" t="n">
        <v>100.27</v>
      </c>
      <c r="K542" t="n">
        <v>39.72</v>
      </c>
      <c r="L542" t="n">
        <v>2.25</v>
      </c>
      <c r="M542" t="n">
        <v>67</v>
      </c>
      <c r="N542" t="n">
        <v>13.3</v>
      </c>
      <c r="O542" t="n">
        <v>12599.94</v>
      </c>
      <c r="P542" t="n">
        <v>213.01</v>
      </c>
      <c r="Q542" t="n">
        <v>1397.37</v>
      </c>
      <c r="R542" t="n">
        <v>135.72</v>
      </c>
      <c r="S542" t="n">
        <v>66.97</v>
      </c>
      <c r="T542" t="n">
        <v>31516.74</v>
      </c>
      <c r="U542" t="n">
        <v>0.49</v>
      </c>
      <c r="V542" t="n">
        <v>0.8100000000000001</v>
      </c>
      <c r="W542" t="n">
        <v>5.41</v>
      </c>
      <c r="X542" t="n">
        <v>1.94</v>
      </c>
      <c r="Y542" t="n">
        <v>1</v>
      </c>
      <c r="Z542" t="n">
        <v>10</v>
      </c>
    </row>
    <row r="543">
      <c r="A543" t="n">
        <v>6</v>
      </c>
      <c r="B543" t="n">
        <v>45</v>
      </c>
      <c r="C543" t="inlineStr">
        <is>
          <t xml:space="preserve">CONCLUIDO	</t>
        </is>
      </c>
      <c r="D543" t="n">
        <v>3.4318</v>
      </c>
      <c r="E543" t="n">
        <v>29.14</v>
      </c>
      <c r="F543" t="n">
        <v>25.9</v>
      </c>
      <c r="G543" t="n">
        <v>25.47</v>
      </c>
      <c r="H543" t="n">
        <v>0.44</v>
      </c>
      <c r="I543" t="n">
        <v>61</v>
      </c>
      <c r="J543" t="n">
        <v>100.58</v>
      </c>
      <c r="K543" t="n">
        <v>39.72</v>
      </c>
      <c r="L543" t="n">
        <v>2.5</v>
      </c>
      <c r="M543" t="n">
        <v>59</v>
      </c>
      <c r="N543" t="n">
        <v>13.36</v>
      </c>
      <c r="O543" t="n">
        <v>12638.45</v>
      </c>
      <c r="P543" t="n">
        <v>208.39</v>
      </c>
      <c r="Q543" t="n">
        <v>1397.29</v>
      </c>
      <c r="R543" t="n">
        <v>128.85</v>
      </c>
      <c r="S543" t="n">
        <v>66.97</v>
      </c>
      <c r="T543" t="n">
        <v>28121.32</v>
      </c>
      <c r="U543" t="n">
        <v>0.52</v>
      </c>
      <c r="V543" t="n">
        <v>0.8100000000000001</v>
      </c>
      <c r="W543" t="n">
        <v>5.4</v>
      </c>
      <c r="X543" t="n">
        <v>1.73</v>
      </c>
      <c r="Y543" t="n">
        <v>1</v>
      </c>
      <c r="Z543" t="n">
        <v>10</v>
      </c>
    </row>
    <row r="544">
      <c r="A544" t="n">
        <v>7</v>
      </c>
      <c r="B544" t="n">
        <v>45</v>
      </c>
      <c r="C544" t="inlineStr">
        <is>
          <t xml:space="preserve">CONCLUIDO	</t>
        </is>
      </c>
      <c r="D544" t="n">
        <v>3.4734</v>
      </c>
      <c r="E544" t="n">
        <v>28.79</v>
      </c>
      <c r="F544" t="n">
        <v>25.69</v>
      </c>
      <c r="G544" t="n">
        <v>28.55</v>
      </c>
      <c r="H544" t="n">
        <v>0.48</v>
      </c>
      <c r="I544" t="n">
        <v>54</v>
      </c>
      <c r="J544" t="n">
        <v>100.89</v>
      </c>
      <c r="K544" t="n">
        <v>39.72</v>
      </c>
      <c r="L544" t="n">
        <v>2.75</v>
      </c>
      <c r="M544" t="n">
        <v>52</v>
      </c>
      <c r="N544" t="n">
        <v>13.42</v>
      </c>
      <c r="O544" t="n">
        <v>12676.98</v>
      </c>
      <c r="P544" t="n">
        <v>202.96</v>
      </c>
      <c r="Q544" t="n">
        <v>1397.43</v>
      </c>
      <c r="R544" t="n">
        <v>122.11</v>
      </c>
      <c r="S544" t="n">
        <v>66.97</v>
      </c>
      <c r="T544" t="n">
        <v>24788.48</v>
      </c>
      <c r="U544" t="n">
        <v>0.55</v>
      </c>
      <c r="V544" t="n">
        <v>0.82</v>
      </c>
      <c r="W544" t="n">
        <v>5.39</v>
      </c>
      <c r="X544" t="n">
        <v>1.52</v>
      </c>
      <c r="Y544" t="n">
        <v>1</v>
      </c>
      <c r="Z544" t="n">
        <v>10</v>
      </c>
    </row>
    <row r="545">
      <c r="A545" t="n">
        <v>8</v>
      </c>
      <c r="B545" t="n">
        <v>45</v>
      </c>
      <c r="C545" t="inlineStr">
        <is>
          <t xml:space="preserve">CONCLUIDO	</t>
        </is>
      </c>
      <c r="D545" t="n">
        <v>3.5041</v>
      </c>
      <c r="E545" t="n">
        <v>28.54</v>
      </c>
      <c r="F545" t="n">
        <v>25.54</v>
      </c>
      <c r="G545" t="n">
        <v>31.28</v>
      </c>
      <c r="H545" t="n">
        <v>0.52</v>
      </c>
      <c r="I545" t="n">
        <v>49</v>
      </c>
      <c r="J545" t="n">
        <v>101.2</v>
      </c>
      <c r="K545" t="n">
        <v>39.72</v>
      </c>
      <c r="L545" t="n">
        <v>3</v>
      </c>
      <c r="M545" t="n">
        <v>47</v>
      </c>
      <c r="N545" t="n">
        <v>13.49</v>
      </c>
      <c r="O545" t="n">
        <v>12715.54</v>
      </c>
      <c r="P545" t="n">
        <v>198.56</v>
      </c>
      <c r="Q545" t="n">
        <v>1397.24</v>
      </c>
      <c r="R545" t="n">
        <v>117.29</v>
      </c>
      <c r="S545" t="n">
        <v>66.97</v>
      </c>
      <c r="T545" t="n">
        <v>22399.63</v>
      </c>
      <c r="U545" t="n">
        <v>0.57</v>
      </c>
      <c r="V545" t="n">
        <v>0.82</v>
      </c>
      <c r="W545" t="n">
        <v>5.38</v>
      </c>
      <c r="X545" t="n">
        <v>1.38</v>
      </c>
      <c r="Y545" t="n">
        <v>1</v>
      </c>
      <c r="Z545" t="n">
        <v>10</v>
      </c>
    </row>
    <row r="546">
      <c r="A546" t="n">
        <v>9</v>
      </c>
      <c r="B546" t="n">
        <v>45</v>
      </c>
      <c r="C546" t="inlineStr">
        <is>
          <t xml:space="preserve">CONCLUIDO	</t>
        </is>
      </c>
      <c r="D546" t="n">
        <v>3.5335</v>
      </c>
      <c r="E546" t="n">
        <v>28.3</v>
      </c>
      <c r="F546" t="n">
        <v>25.41</v>
      </c>
      <c r="G546" t="n">
        <v>34.65</v>
      </c>
      <c r="H546" t="n">
        <v>0.5600000000000001</v>
      </c>
      <c r="I546" t="n">
        <v>44</v>
      </c>
      <c r="J546" t="n">
        <v>101.52</v>
      </c>
      <c r="K546" t="n">
        <v>39.72</v>
      </c>
      <c r="L546" t="n">
        <v>3.25</v>
      </c>
      <c r="M546" t="n">
        <v>42</v>
      </c>
      <c r="N546" t="n">
        <v>13.55</v>
      </c>
      <c r="O546" t="n">
        <v>12754.13</v>
      </c>
      <c r="P546" t="n">
        <v>193.82</v>
      </c>
      <c r="Q546" t="n">
        <v>1397.24</v>
      </c>
      <c r="R546" t="n">
        <v>113.07</v>
      </c>
      <c r="S546" t="n">
        <v>66.97</v>
      </c>
      <c r="T546" t="n">
        <v>20316.57</v>
      </c>
      <c r="U546" t="n">
        <v>0.59</v>
      </c>
      <c r="V546" t="n">
        <v>0.83</v>
      </c>
      <c r="W546" t="n">
        <v>5.36</v>
      </c>
      <c r="X546" t="n">
        <v>1.24</v>
      </c>
      <c r="Y546" t="n">
        <v>1</v>
      </c>
      <c r="Z546" t="n">
        <v>10</v>
      </c>
    </row>
    <row r="547">
      <c r="A547" t="n">
        <v>10</v>
      </c>
      <c r="B547" t="n">
        <v>45</v>
      </c>
      <c r="C547" t="inlineStr">
        <is>
          <t xml:space="preserve">CONCLUIDO	</t>
        </is>
      </c>
      <c r="D547" t="n">
        <v>3.5583</v>
      </c>
      <c r="E547" t="n">
        <v>28.1</v>
      </c>
      <c r="F547" t="n">
        <v>25.29</v>
      </c>
      <c r="G547" t="n">
        <v>37.94</v>
      </c>
      <c r="H547" t="n">
        <v>0.6</v>
      </c>
      <c r="I547" t="n">
        <v>40</v>
      </c>
      <c r="J547" t="n">
        <v>101.83</v>
      </c>
      <c r="K547" t="n">
        <v>39.72</v>
      </c>
      <c r="L547" t="n">
        <v>3.5</v>
      </c>
      <c r="M547" t="n">
        <v>38</v>
      </c>
      <c r="N547" t="n">
        <v>13.61</v>
      </c>
      <c r="O547" t="n">
        <v>12792.74</v>
      </c>
      <c r="P547" t="n">
        <v>188.91</v>
      </c>
      <c r="Q547" t="n">
        <v>1397.32</v>
      </c>
      <c r="R547" t="n">
        <v>109.2</v>
      </c>
      <c r="S547" t="n">
        <v>66.97</v>
      </c>
      <c r="T547" t="n">
        <v>18399.72</v>
      </c>
      <c r="U547" t="n">
        <v>0.61</v>
      </c>
      <c r="V547" t="n">
        <v>0.83</v>
      </c>
      <c r="W547" t="n">
        <v>5.36</v>
      </c>
      <c r="X547" t="n">
        <v>1.13</v>
      </c>
      <c r="Y547" t="n">
        <v>1</v>
      </c>
      <c r="Z547" t="n">
        <v>10</v>
      </c>
    </row>
    <row r="548">
      <c r="A548" t="n">
        <v>11</v>
      </c>
      <c r="B548" t="n">
        <v>45</v>
      </c>
      <c r="C548" t="inlineStr">
        <is>
          <t xml:space="preserve">CONCLUIDO	</t>
        </is>
      </c>
      <c r="D548" t="n">
        <v>3.5764</v>
      </c>
      <c r="E548" t="n">
        <v>27.96</v>
      </c>
      <c r="F548" t="n">
        <v>25.21</v>
      </c>
      <c r="G548" t="n">
        <v>40.89</v>
      </c>
      <c r="H548" t="n">
        <v>0.65</v>
      </c>
      <c r="I548" t="n">
        <v>37</v>
      </c>
      <c r="J548" t="n">
        <v>102.14</v>
      </c>
      <c r="K548" t="n">
        <v>39.72</v>
      </c>
      <c r="L548" t="n">
        <v>3.75</v>
      </c>
      <c r="M548" t="n">
        <v>31</v>
      </c>
      <c r="N548" t="n">
        <v>13.68</v>
      </c>
      <c r="O548" t="n">
        <v>12831.37</v>
      </c>
      <c r="P548" t="n">
        <v>185.5</v>
      </c>
      <c r="Q548" t="n">
        <v>1397.29</v>
      </c>
      <c r="R548" t="n">
        <v>106.2</v>
      </c>
      <c r="S548" t="n">
        <v>66.97</v>
      </c>
      <c r="T548" t="n">
        <v>16917.92</v>
      </c>
      <c r="U548" t="n">
        <v>0.63</v>
      </c>
      <c r="V548" t="n">
        <v>0.83</v>
      </c>
      <c r="W548" t="n">
        <v>5.37</v>
      </c>
      <c r="X548" t="n">
        <v>1.05</v>
      </c>
      <c r="Y548" t="n">
        <v>1</v>
      </c>
      <c r="Z548" t="n">
        <v>10</v>
      </c>
    </row>
    <row r="549">
      <c r="A549" t="n">
        <v>12</v>
      </c>
      <c r="B549" t="n">
        <v>45</v>
      </c>
      <c r="C549" t="inlineStr">
        <is>
          <t xml:space="preserve">CONCLUIDO	</t>
        </is>
      </c>
      <c r="D549" t="n">
        <v>3.5944</v>
      </c>
      <c r="E549" t="n">
        <v>27.82</v>
      </c>
      <c r="F549" t="n">
        <v>25.13</v>
      </c>
      <c r="G549" t="n">
        <v>44.35</v>
      </c>
      <c r="H549" t="n">
        <v>0.6899999999999999</v>
      </c>
      <c r="I549" t="n">
        <v>34</v>
      </c>
      <c r="J549" t="n">
        <v>102.45</v>
      </c>
      <c r="K549" t="n">
        <v>39.72</v>
      </c>
      <c r="L549" t="n">
        <v>4</v>
      </c>
      <c r="M549" t="n">
        <v>21</v>
      </c>
      <c r="N549" t="n">
        <v>13.74</v>
      </c>
      <c r="O549" t="n">
        <v>12870.03</v>
      </c>
      <c r="P549" t="n">
        <v>180.96</v>
      </c>
      <c r="Q549" t="n">
        <v>1397.4</v>
      </c>
      <c r="R549" t="n">
        <v>103.68</v>
      </c>
      <c r="S549" t="n">
        <v>66.97</v>
      </c>
      <c r="T549" t="n">
        <v>15671.69</v>
      </c>
      <c r="U549" t="n">
        <v>0.65</v>
      </c>
      <c r="V549" t="n">
        <v>0.84</v>
      </c>
      <c r="W549" t="n">
        <v>5.36</v>
      </c>
      <c r="X549" t="n">
        <v>0.97</v>
      </c>
      <c r="Y549" t="n">
        <v>1</v>
      </c>
      <c r="Z549" t="n">
        <v>10</v>
      </c>
    </row>
    <row r="550">
      <c r="A550" t="n">
        <v>13</v>
      </c>
      <c r="B550" t="n">
        <v>45</v>
      </c>
      <c r="C550" t="inlineStr">
        <is>
          <t xml:space="preserve">CONCLUIDO	</t>
        </is>
      </c>
      <c r="D550" t="n">
        <v>3.604</v>
      </c>
      <c r="E550" t="n">
        <v>27.75</v>
      </c>
      <c r="F550" t="n">
        <v>25.08</v>
      </c>
      <c r="G550" t="n">
        <v>45.6</v>
      </c>
      <c r="H550" t="n">
        <v>0.73</v>
      </c>
      <c r="I550" t="n">
        <v>33</v>
      </c>
      <c r="J550" t="n">
        <v>102.77</v>
      </c>
      <c r="K550" t="n">
        <v>39.72</v>
      </c>
      <c r="L550" t="n">
        <v>4.25</v>
      </c>
      <c r="M550" t="n">
        <v>7</v>
      </c>
      <c r="N550" t="n">
        <v>13.8</v>
      </c>
      <c r="O550" t="n">
        <v>12908.71</v>
      </c>
      <c r="P550" t="n">
        <v>179.27</v>
      </c>
      <c r="Q550" t="n">
        <v>1397.47</v>
      </c>
      <c r="R550" t="n">
        <v>101.27</v>
      </c>
      <c r="S550" t="n">
        <v>66.97</v>
      </c>
      <c r="T550" t="n">
        <v>14470.84</v>
      </c>
      <c r="U550" t="n">
        <v>0.66</v>
      </c>
      <c r="V550" t="n">
        <v>0.84</v>
      </c>
      <c r="W550" t="n">
        <v>5.38</v>
      </c>
      <c r="X550" t="n">
        <v>0.91</v>
      </c>
      <c r="Y550" t="n">
        <v>1</v>
      </c>
      <c r="Z550" t="n">
        <v>10</v>
      </c>
    </row>
    <row r="551">
      <c r="A551" t="n">
        <v>14</v>
      </c>
      <c r="B551" t="n">
        <v>45</v>
      </c>
      <c r="C551" t="inlineStr">
        <is>
          <t xml:space="preserve">CONCLUIDO	</t>
        </is>
      </c>
      <c r="D551" t="n">
        <v>3.6012</v>
      </c>
      <c r="E551" t="n">
        <v>27.77</v>
      </c>
      <c r="F551" t="n">
        <v>25.1</v>
      </c>
      <c r="G551" t="n">
        <v>45.64</v>
      </c>
      <c r="H551" t="n">
        <v>0.77</v>
      </c>
      <c r="I551" t="n">
        <v>33</v>
      </c>
      <c r="J551" t="n">
        <v>103.08</v>
      </c>
      <c r="K551" t="n">
        <v>39.72</v>
      </c>
      <c r="L551" t="n">
        <v>4.5</v>
      </c>
      <c r="M551" t="n">
        <v>3</v>
      </c>
      <c r="N551" t="n">
        <v>13.87</v>
      </c>
      <c r="O551" t="n">
        <v>12947.42</v>
      </c>
      <c r="P551" t="n">
        <v>179.49</v>
      </c>
      <c r="Q551" t="n">
        <v>1397.37</v>
      </c>
      <c r="R551" t="n">
        <v>101.61</v>
      </c>
      <c r="S551" t="n">
        <v>66.97</v>
      </c>
      <c r="T551" t="n">
        <v>14639.87</v>
      </c>
      <c r="U551" t="n">
        <v>0.66</v>
      </c>
      <c r="V551" t="n">
        <v>0.84</v>
      </c>
      <c r="W551" t="n">
        <v>5.39</v>
      </c>
      <c r="X551" t="n">
        <v>0.9399999999999999</v>
      </c>
      <c r="Y551" t="n">
        <v>1</v>
      </c>
      <c r="Z551" t="n">
        <v>10</v>
      </c>
    </row>
    <row r="552">
      <c r="A552" t="n">
        <v>15</v>
      </c>
      <c r="B552" t="n">
        <v>45</v>
      </c>
      <c r="C552" t="inlineStr">
        <is>
          <t xml:space="preserve">CONCLUIDO	</t>
        </is>
      </c>
      <c r="D552" t="n">
        <v>3.6009</v>
      </c>
      <c r="E552" t="n">
        <v>27.77</v>
      </c>
      <c r="F552" t="n">
        <v>25.1</v>
      </c>
      <c r="G552" t="n">
        <v>45.64</v>
      </c>
      <c r="H552" t="n">
        <v>0.8100000000000001</v>
      </c>
      <c r="I552" t="n">
        <v>33</v>
      </c>
      <c r="J552" t="n">
        <v>103.4</v>
      </c>
      <c r="K552" t="n">
        <v>39.72</v>
      </c>
      <c r="L552" t="n">
        <v>4.75</v>
      </c>
      <c r="M552" t="n">
        <v>0</v>
      </c>
      <c r="N552" t="n">
        <v>13.93</v>
      </c>
      <c r="O552" t="n">
        <v>12986.15</v>
      </c>
      <c r="P552" t="n">
        <v>179.97</v>
      </c>
      <c r="Q552" t="n">
        <v>1397.35</v>
      </c>
      <c r="R552" t="n">
        <v>101.7</v>
      </c>
      <c r="S552" t="n">
        <v>66.97</v>
      </c>
      <c r="T552" t="n">
        <v>14688.13</v>
      </c>
      <c r="U552" t="n">
        <v>0.66</v>
      </c>
      <c r="V552" t="n">
        <v>0.84</v>
      </c>
      <c r="W552" t="n">
        <v>5.39</v>
      </c>
      <c r="X552" t="n">
        <v>0.9399999999999999</v>
      </c>
      <c r="Y552" t="n">
        <v>1</v>
      </c>
      <c r="Z552" t="n">
        <v>10</v>
      </c>
    </row>
    <row r="553">
      <c r="A553" t="n">
        <v>0</v>
      </c>
      <c r="B553" t="n">
        <v>105</v>
      </c>
      <c r="C553" t="inlineStr">
        <is>
          <t xml:space="preserve">CONCLUIDO	</t>
        </is>
      </c>
      <c r="D553" t="n">
        <v>1.9037</v>
      </c>
      <c r="E553" t="n">
        <v>52.53</v>
      </c>
      <c r="F553" t="n">
        <v>35.12</v>
      </c>
      <c r="G553" t="n">
        <v>5.76</v>
      </c>
      <c r="H553" t="n">
        <v>0.09</v>
      </c>
      <c r="I553" t="n">
        <v>366</v>
      </c>
      <c r="J553" t="n">
        <v>204</v>
      </c>
      <c r="K553" t="n">
        <v>55.27</v>
      </c>
      <c r="L553" t="n">
        <v>1</v>
      </c>
      <c r="M553" t="n">
        <v>364</v>
      </c>
      <c r="N553" t="n">
        <v>42.72</v>
      </c>
      <c r="O553" t="n">
        <v>25393.6</v>
      </c>
      <c r="P553" t="n">
        <v>504.52</v>
      </c>
      <c r="Q553" t="n">
        <v>1398.21</v>
      </c>
      <c r="R553" t="n">
        <v>430.07</v>
      </c>
      <c r="S553" t="n">
        <v>66.97</v>
      </c>
      <c r="T553" t="n">
        <v>177204.81</v>
      </c>
      <c r="U553" t="n">
        <v>0.16</v>
      </c>
      <c r="V553" t="n">
        <v>0.6</v>
      </c>
      <c r="W553" t="n">
        <v>5.9</v>
      </c>
      <c r="X553" t="n">
        <v>10.94</v>
      </c>
      <c r="Y553" t="n">
        <v>1</v>
      </c>
      <c r="Z553" t="n">
        <v>10</v>
      </c>
    </row>
    <row r="554">
      <c r="A554" t="n">
        <v>1</v>
      </c>
      <c r="B554" t="n">
        <v>105</v>
      </c>
      <c r="C554" t="inlineStr">
        <is>
          <t xml:space="preserve">CONCLUIDO	</t>
        </is>
      </c>
      <c r="D554" t="n">
        <v>2.2094</v>
      </c>
      <c r="E554" t="n">
        <v>45.26</v>
      </c>
      <c r="F554" t="n">
        <v>31.95</v>
      </c>
      <c r="G554" t="n">
        <v>7.23</v>
      </c>
      <c r="H554" t="n">
        <v>0.11</v>
      </c>
      <c r="I554" t="n">
        <v>265</v>
      </c>
      <c r="J554" t="n">
        <v>204.39</v>
      </c>
      <c r="K554" t="n">
        <v>55.27</v>
      </c>
      <c r="L554" t="n">
        <v>1.25</v>
      </c>
      <c r="M554" t="n">
        <v>263</v>
      </c>
      <c r="N554" t="n">
        <v>42.87</v>
      </c>
      <c r="O554" t="n">
        <v>25442.42</v>
      </c>
      <c r="P554" t="n">
        <v>457.58</v>
      </c>
      <c r="Q554" t="n">
        <v>1397.77</v>
      </c>
      <c r="R554" t="n">
        <v>327.07</v>
      </c>
      <c r="S554" t="n">
        <v>66.97</v>
      </c>
      <c r="T554" t="n">
        <v>126210.77</v>
      </c>
      <c r="U554" t="n">
        <v>0.2</v>
      </c>
      <c r="V554" t="n">
        <v>0.66</v>
      </c>
      <c r="W554" t="n">
        <v>5.71</v>
      </c>
      <c r="X554" t="n">
        <v>7.78</v>
      </c>
      <c r="Y554" t="n">
        <v>1</v>
      </c>
      <c r="Z554" t="n">
        <v>10</v>
      </c>
    </row>
    <row r="555">
      <c r="A555" t="n">
        <v>2</v>
      </c>
      <c r="B555" t="n">
        <v>105</v>
      </c>
      <c r="C555" t="inlineStr">
        <is>
          <t xml:space="preserve">CONCLUIDO	</t>
        </is>
      </c>
      <c r="D555" t="n">
        <v>2.4175</v>
      </c>
      <c r="E555" t="n">
        <v>41.36</v>
      </c>
      <c r="F555" t="n">
        <v>30.32</v>
      </c>
      <c r="G555" t="n">
        <v>8.710000000000001</v>
      </c>
      <c r="H555" t="n">
        <v>0.13</v>
      </c>
      <c r="I555" t="n">
        <v>209</v>
      </c>
      <c r="J555" t="n">
        <v>204.79</v>
      </c>
      <c r="K555" t="n">
        <v>55.27</v>
      </c>
      <c r="L555" t="n">
        <v>1.5</v>
      </c>
      <c r="M555" t="n">
        <v>207</v>
      </c>
      <c r="N555" t="n">
        <v>43.02</v>
      </c>
      <c r="O555" t="n">
        <v>25491.3</v>
      </c>
      <c r="P555" t="n">
        <v>433.07</v>
      </c>
      <c r="Q555" t="n">
        <v>1397.63</v>
      </c>
      <c r="R555" t="n">
        <v>272.96</v>
      </c>
      <c r="S555" t="n">
        <v>66.97</v>
      </c>
      <c r="T555" t="n">
        <v>99434.58</v>
      </c>
      <c r="U555" t="n">
        <v>0.25</v>
      </c>
      <c r="V555" t="n">
        <v>0.6899999999999999</v>
      </c>
      <c r="W555" t="n">
        <v>5.65</v>
      </c>
      <c r="X555" t="n">
        <v>6.15</v>
      </c>
      <c r="Y555" t="n">
        <v>1</v>
      </c>
      <c r="Z555" t="n">
        <v>10</v>
      </c>
    </row>
    <row r="556">
      <c r="A556" t="n">
        <v>3</v>
      </c>
      <c r="B556" t="n">
        <v>105</v>
      </c>
      <c r="C556" t="inlineStr">
        <is>
          <t xml:space="preserve">CONCLUIDO	</t>
        </is>
      </c>
      <c r="D556" t="n">
        <v>2.5823</v>
      </c>
      <c r="E556" t="n">
        <v>38.73</v>
      </c>
      <c r="F556" t="n">
        <v>29.19</v>
      </c>
      <c r="G556" t="n">
        <v>10.18</v>
      </c>
      <c r="H556" t="n">
        <v>0.15</v>
      </c>
      <c r="I556" t="n">
        <v>172</v>
      </c>
      <c r="J556" t="n">
        <v>205.18</v>
      </c>
      <c r="K556" t="n">
        <v>55.27</v>
      </c>
      <c r="L556" t="n">
        <v>1.75</v>
      </c>
      <c r="M556" t="n">
        <v>170</v>
      </c>
      <c r="N556" t="n">
        <v>43.16</v>
      </c>
      <c r="O556" t="n">
        <v>25540.22</v>
      </c>
      <c r="P556" t="n">
        <v>415.56</v>
      </c>
      <c r="Q556" t="n">
        <v>1397.47</v>
      </c>
      <c r="R556" t="n">
        <v>235.87</v>
      </c>
      <c r="S556" t="n">
        <v>66.97</v>
      </c>
      <c r="T556" t="n">
        <v>81074.37</v>
      </c>
      <c r="U556" t="n">
        <v>0.28</v>
      </c>
      <c r="V556" t="n">
        <v>0.72</v>
      </c>
      <c r="W556" t="n">
        <v>5.58</v>
      </c>
      <c r="X556" t="n">
        <v>5.01</v>
      </c>
      <c r="Y556" t="n">
        <v>1</v>
      </c>
      <c r="Z556" t="n">
        <v>10</v>
      </c>
    </row>
    <row r="557">
      <c r="A557" t="n">
        <v>4</v>
      </c>
      <c r="B557" t="n">
        <v>105</v>
      </c>
      <c r="C557" t="inlineStr">
        <is>
          <t xml:space="preserve">CONCLUIDO	</t>
        </is>
      </c>
      <c r="D557" t="n">
        <v>2.7112</v>
      </c>
      <c r="E557" t="n">
        <v>36.88</v>
      </c>
      <c r="F557" t="n">
        <v>28.4</v>
      </c>
      <c r="G557" t="n">
        <v>11.67</v>
      </c>
      <c r="H557" t="n">
        <v>0.17</v>
      </c>
      <c r="I557" t="n">
        <v>146</v>
      </c>
      <c r="J557" t="n">
        <v>205.58</v>
      </c>
      <c r="K557" t="n">
        <v>55.27</v>
      </c>
      <c r="L557" t="n">
        <v>2</v>
      </c>
      <c r="M557" t="n">
        <v>144</v>
      </c>
      <c r="N557" t="n">
        <v>43.31</v>
      </c>
      <c r="O557" t="n">
        <v>25589.2</v>
      </c>
      <c r="P557" t="n">
        <v>403.02</v>
      </c>
      <c r="Q557" t="n">
        <v>1397.55</v>
      </c>
      <c r="R557" t="n">
        <v>210.53</v>
      </c>
      <c r="S557" t="n">
        <v>66.97</v>
      </c>
      <c r="T557" t="n">
        <v>68535.53</v>
      </c>
      <c r="U557" t="n">
        <v>0.32</v>
      </c>
      <c r="V557" t="n">
        <v>0.74</v>
      </c>
      <c r="W557" t="n">
        <v>5.53</v>
      </c>
      <c r="X557" t="n">
        <v>4.23</v>
      </c>
      <c r="Y557" t="n">
        <v>1</v>
      </c>
      <c r="Z557" t="n">
        <v>10</v>
      </c>
    </row>
    <row r="558">
      <c r="A558" t="n">
        <v>5</v>
      </c>
      <c r="B558" t="n">
        <v>105</v>
      </c>
      <c r="C558" t="inlineStr">
        <is>
          <t xml:space="preserve">CONCLUIDO	</t>
        </is>
      </c>
      <c r="D558" t="n">
        <v>2.8124</v>
      </c>
      <c r="E558" t="n">
        <v>35.56</v>
      </c>
      <c r="F558" t="n">
        <v>27.84</v>
      </c>
      <c r="G558" t="n">
        <v>13.15</v>
      </c>
      <c r="H558" t="n">
        <v>0.19</v>
      </c>
      <c r="I558" t="n">
        <v>127</v>
      </c>
      <c r="J558" t="n">
        <v>205.98</v>
      </c>
      <c r="K558" t="n">
        <v>55.27</v>
      </c>
      <c r="L558" t="n">
        <v>2.25</v>
      </c>
      <c r="M558" t="n">
        <v>125</v>
      </c>
      <c r="N558" t="n">
        <v>43.46</v>
      </c>
      <c r="O558" t="n">
        <v>25638.22</v>
      </c>
      <c r="P558" t="n">
        <v>393.75</v>
      </c>
      <c r="Q558" t="n">
        <v>1397.45</v>
      </c>
      <c r="R558" t="n">
        <v>192.26</v>
      </c>
      <c r="S558" t="n">
        <v>66.97</v>
      </c>
      <c r="T558" t="n">
        <v>59497.32</v>
      </c>
      <c r="U558" t="n">
        <v>0.35</v>
      </c>
      <c r="V558" t="n">
        <v>0.76</v>
      </c>
      <c r="W558" t="n">
        <v>5.5</v>
      </c>
      <c r="X558" t="n">
        <v>3.67</v>
      </c>
      <c r="Y558" t="n">
        <v>1</v>
      </c>
      <c r="Z558" t="n">
        <v>10</v>
      </c>
    </row>
    <row r="559">
      <c r="A559" t="n">
        <v>6</v>
      </c>
      <c r="B559" t="n">
        <v>105</v>
      </c>
      <c r="C559" t="inlineStr">
        <is>
          <t xml:space="preserve">CONCLUIDO	</t>
        </is>
      </c>
      <c r="D559" t="n">
        <v>2.8993</v>
      </c>
      <c r="E559" t="n">
        <v>34.49</v>
      </c>
      <c r="F559" t="n">
        <v>27.38</v>
      </c>
      <c r="G559" t="n">
        <v>14.67</v>
      </c>
      <c r="H559" t="n">
        <v>0.22</v>
      </c>
      <c r="I559" t="n">
        <v>112</v>
      </c>
      <c r="J559" t="n">
        <v>206.38</v>
      </c>
      <c r="K559" t="n">
        <v>55.27</v>
      </c>
      <c r="L559" t="n">
        <v>2.5</v>
      </c>
      <c r="M559" t="n">
        <v>110</v>
      </c>
      <c r="N559" t="n">
        <v>43.6</v>
      </c>
      <c r="O559" t="n">
        <v>25687.3</v>
      </c>
      <c r="P559" t="n">
        <v>386.14</v>
      </c>
      <c r="Q559" t="n">
        <v>1397.36</v>
      </c>
      <c r="R559" t="n">
        <v>177.65</v>
      </c>
      <c r="S559" t="n">
        <v>66.97</v>
      </c>
      <c r="T559" t="n">
        <v>52268.25</v>
      </c>
      <c r="U559" t="n">
        <v>0.38</v>
      </c>
      <c r="V559" t="n">
        <v>0.77</v>
      </c>
      <c r="W559" t="n">
        <v>5.47</v>
      </c>
      <c r="X559" t="n">
        <v>3.21</v>
      </c>
      <c r="Y559" t="n">
        <v>1</v>
      </c>
      <c r="Z559" t="n">
        <v>10</v>
      </c>
    </row>
    <row r="560">
      <c r="A560" t="n">
        <v>7</v>
      </c>
      <c r="B560" t="n">
        <v>105</v>
      </c>
      <c r="C560" t="inlineStr">
        <is>
          <t xml:space="preserve">CONCLUIDO	</t>
        </is>
      </c>
      <c r="D560" t="n">
        <v>2.9648</v>
      </c>
      <c r="E560" t="n">
        <v>33.73</v>
      </c>
      <c r="F560" t="n">
        <v>27.07</v>
      </c>
      <c r="G560" t="n">
        <v>16.08</v>
      </c>
      <c r="H560" t="n">
        <v>0.24</v>
      </c>
      <c r="I560" t="n">
        <v>101</v>
      </c>
      <c r="J560" t="n">
        <v>206.78</v>
      </c>
      <c r="K560" t="n">
        <v>55.27</v>
      </c>
      <c r="L560" t="n">
        <v>2.75</v>
      </c>
      <c r="M560" t="n">
        <v>99</v>
      </c>
      <c r="N560" t="n">
        <v>43.75</v>
      </c>
      <c r="O560" t="n">
        <v>25736.42</v>
      </c>
      <c r="P560" t="n">
        <v>380.41</v>
      </c>
      <c r="Q560" t="n">
        <v>1397.36</v>
      </c>
      <c r="R560" t="n">
        <v>167.21</v>
      </c>
      <c r="S560" t="n">
        <v>66.97</v>
      </c>
      <c r="T560" t="n">
        <v>47100.73</v>
      </c>
      <c r="U560" t="n">
        <v>0.4</v>
      </c>
      <c r="V560" t="n">
        <v>0.78</v>
      </c>
      <c r="W560" t="n">
        <v>5.46</v>
      </c>
      <c r="X560" t="n">
        <v>2.9</v>
      </c>
      <c r="Y560" t="n">
        <v>1</v>
      </c>
      <c r="Z560" t="n">
        <v>10</v>
      </c>
    </row>
    <row r="561">
      <c r="A561" t="n">
        <v>8</v>
      </c>
      <c r="B561" t="n">
        <v>105</v>
      </c>
      <c r="C561" t="inlineStr">
        <is>
          <t xml:space="preserve">CONCLUIDO	</t>
        </is>
      </c>
      <c r="D561" t="n">
        <v>3.0287</v>
      </c>
      <c r="E561" t="n">
        <v>33.02</v>
      </c>
      <c r="F561" t="n">
        <v>26.76</v>
      </c>
      <c r="G561" t="n">
        <v>17.65</v>
      </c>
      <c r="H561" t="n">
        <v>0.26</v>
      </c>
      <c r="I561" t="n">
        <v>91</v>
      </c>
      <c r="J561" t="n">
        <v>207.17</v>
      </c>
      <c r="K561" t="n">
        <v>55.27</v>
      </c>
      <c r="L561" t="n">
        <v>3</v>
      </c>
      <c r="M561" t="n">
        <v>89</v>
      </c>
      <c r="N561" t="n">
        <v>43.9</v>
      </c>
      <c r="O561" t="n">
        <v>25785.6</v>
      </c>
      <c r="P561" t="n">
        <v>374.83</v>
      </c>
      <c r="Q561" t="n">
        <v>1397.35</v>
      </c>
      <c r="R561" t="n">
        <v>157.35</v>
      </c>
      <c r="S561" t="n">
        <v>66.97</v>
      </c>
      <c r="T561" t="n">
        <v>42222.77</v>
      </c>
      <c r="U561" t="n">
        <v>0.43</v>
      </c>
      <c r="V561" t="n">
        <v>0.79</v>
      </c>
      <c r="W561" t="n">
        <v>5.44</v>
      </c>
      <c r="X561" t="n">
        <v>2.59</v>
      </c>
      <c r="Y561" t="n">
        <v>1</v>
      </c>
      <c r="Z561" t="n">
        <v>10</v>
      </c>
    </row>
    <row r="562">
      <c r="A562" t="n">
        <v>9</v>
      </c>
      <c r="B562" t="n">
        <v>105</v>
      </c>
      <c r="C562" t="inlineStr">
        <is>
          <t xml:space="preserve">CONCLUIDO	</t>
        </is>
      </c>
      <c r="D562" t="n">
        <v>3.0794</v>
      </c>
      <c r="E562" t="n">
        <v>32.47</v>
      </c>
      <c r="F562" t="n">
        <v>26.54</v>
      </c>
      <c r="G562" t="n">
        <v>19.19</v>
      </c>
      <c r="H562" t="n">
        <v>0.28</v>
      </c>
      <c r="I562" t="n">
        <v>83</v>
      </c>
      <c r="J562" t="n">
        <v>207.57</v>
      </c>
      <c r="K562" t="n">
        <v>55.27</v>
      </c>
      <c r="L562" t="n">
        <v>3.25</v>
      </c>
      <c r="M562" t="n">
        <v>81</v>
      </c>
      <c r="N562" t="n">
        <v>44.05</v>
      </c>
      <c r="O562" t="n">
        <v>25834.83</v>
      </c>
      <c r="P562" t="n">
        <v>370.47</v>
      </c>
      <c r="Q562" t="n">
        <v>1397.34</v>
      </c>
      <c r="R562" t="n">
        <v>149.89</v>
      </c>
      <c r="S562" t="n">
        <v>66.97</v>
      </c>
      <c r="T562" t="n">
        <v>38530.27</v>
      </c>
      <c r="U562" t="n">
        <v>0.45</v>
      </c>
      <c r="V562" t="n">
        <v>0.79</v>
      </c>
      <c r="W562" t="n">
        <v>5.43</v>
      </c>
      <c r="X562" t="n">
        <v>2.37</v>
      </c>
      <c r="Y562" t="n">
        <v>1</v>
      </c>
      <c r="Z562" t="n">
        <v>10</v>
      </c>
    </row>
    <row r="563">
      <c r="A563" t="n">
        <v>10</v>
      </c>
      <c r="B563" t="n">
        <v>105</v>
      </c>
      <c r="C563" t="inlineStr">
        <is>
          <t xml:space="preserve">CONCLUIDO	</t>
        </is>
      </c>
      <c r="D563" t="n">
        <v>3.1274</v>
      </c>
      <c r="E563" t="n">
        <v>31.98</v>
      </c>
      <c r="F563" t="n">
        <v>26.33</v>
      </c>
      <c r="G563" t="n">
        <v>20.79</v>
      </c>
      <c r="H563" t="n">
        <v>0.3</v>
      </c>
      <c r="I563" t="n">
        <v>76</v>
      </c>
      <c r="J563" t="n">
        <v>207.97</v>
      </c>
      <c r="K563" t="n">
        <v>55.27</v>
      </c>
      <c r="L563" t="n">
        <v>3.5</v>
      </c>
      <c r="M563" t="n">
        <v>74</v>
      </c>
      <c r="N563" t="n">
        <v>44.2</v>
      </c>
      <c r="O563" t="n">
        <v>25884.1</v>
      </c>
      <c r="P563" t="n">
        <v>366.3</v>
      </c>
      <c r="Q563" t="n">
        <v>1397.21</v>
      </c>
      <c r="R563" t="n">
        <v>142.69</v>
      </c>
      <c r="S563" t="n">
        <v>66.97</v>
      </c>
      <c r="T563" t="n">
        <v>34968.33</v>
      </c>
      <c r="U563" t="n">
        <v>0.47</v>
      </c>
      <c r="V563" t="n">
        <v>0.8</v>
      </c>
      <c r="W563" t="n">
        <v>5.43</v>
      </c>
      <c r="X563" t="n">
        <v>2.16</v>
      </c>
      <c r="Y563" t="n">
        <v>1</v>
      </c>
      <c r="Z563" t="n">
        <v>10</v>
      </c>
    </row>
    <row r="564">
      <c r="A564" t="n">
        <v>11</v>
      </c>
      <c r="B564" t="n">
        <v>105</v>
      </c>
      <c r="C564" t="inlineStr">
        <is>
          <t xml:space="preserve">CONCLUIDO	</t>
        </is>
      </c>
      <c r="D564" t="n">
        <v>3.1639</v>
      </c>
      <c r="E564" t="n">
        <v>31.61</v>
      </c>
      <c r="F564" t="n">
        <v>26.16</v>
      </c>
      <c r="G564" t="n">
        <v>22.11</v>
      </c>
      <c r="H564" t="n">
        <v>0.32</v>
      </c>
      <c r="I564" t="n">
        <v>71</v>
      </c>
      <c r="J564" t="n">
        <v>208.37</v>
      </c>
      <c r="K564" t="n">
        <v>55.27</v>
      </c>
      <c r="L564" t="n">
        <v>3.75</v>
      </c>
      <c r="M564" t="n">
        <v>69</v>
      </c>
      <c r="N564" t="n">
        <v>44.35</v>
      </c>
      <c r="O564" t="n">
        <v>25933.43</v>
      </c>
      <c r="P564" t="n">
        <v>362.61</v>
      </c>
      <c r="Q564" t="n">
        <v>1397.38</v>
      </c>
      <c r="R564" t="n">
        <v>137.68</v>
      </c>
      <c r="S564" t="n">
        <v>66.97</v>
      </c>
      <c r="T564" t="n">
        <v>32484.27</v>
      </c>
      <c r="U564" t="n">
        <v>0.49</v>
      </c>
      <c r="V564" t="n">
        <v>0.8</v>
      </c>
      <c r="W564" t="n">
        <v>5.4</v>
      </c>
      <c r="X564" t="n">
        <v>1.99</v>
      </c>
      <c r="Y564" t="n">
        <v>1</v>
      </c>
      <c r="Z564" t="n">
        <v>10</v>
      </c>
    </row>
    <row r="565">
      <c r="A565" t="n">
        <v>12</v>
      </c>
      <c r="B565" t="n">
        <v>105</v>
      </c>
      <c r="C565" t="inlineStr">
        <is>
          <t xml:space="preserve">CONCLUIDO	</t>
        </is>
      </c>
      <c r="D565" t="n">
        <v>3.1948</v>
      </c>
      <c r="E565" t="n">
        <v>31.3</v>
      </c>
      <c r="F565" t="n">
        <v>26.06</v>
      </c>
      <c r="G565" t="n">
        <v>23.69</v>
      </c>
      <c r="H565" t="n">
        <v>0.34</v>
      </c>
      <c r="I565" t="n">
        <v>66</v>
      </c>
      <c r="J565" t="n">
        <v>208.77</v>
      </c>
      <c r="K565" t="n">
        <v>55.27</v>
      </c>
      <c r="L565" t="n">
        <v>4</v>
      </c>
      <c r="M565" t="n">
        <v>64</v>
      </c>
      <c r="N565" t="n">
        <v>44.5</v>
      </c>
      <c r="O565" t="n">
        <v>25982.82</v>
      </c>
      <c r="P565" t="n">
        <v>360</v>
      </c>
      <c r="Q565" t="n">
        <v>1397.32</v>
      </c>
      <c r="R565" t="n">
        <v>133.78</v>
      </c>
      <c r="S565" t="n">
        <v>66.97</v>
      </c>
      <c r="T565" t="n">
        <v>30562.97</v>
      </c>
      <c r="U565" t="n">
        <v>0.5</v>
      </c>
      <c r="V565" t="n">
        <v>0.8100000000000001</v>
      </c>
      <c r="W565" t="n">
        <v>5.42</v>
      </c>
      <c r="X565" t="n">
        <v>1.89</v>
      </c>
      <c r="Y565" t="n">
        <v>1</v>
      </c>
      <c r="Z565" t="n">
        <v>10</v>
      </c>
    </row>
    <row r="566">
      <c r="A566" t="n">
        <v>13</v>
      </c>
      <c r="B566" t="n">
        <v>105</v>
      </c>
      <c r="C566" t="inlineStr">
        <is>
          <t xml:space="preserve">CONCLUIDO	</t>
        </is>
      </c>
      <c r="D566" t="n">
        <v>3.2265</v>
      </c>
      <c r="E566" t="n">
        <v>30.99</v>
      </c>
      <c r="F566" t="n">
        <v>25.91</v>
      </c>
      <c r="G566" t="n">
        <v>25.08</v>
      </c>
      <c r="H566" t="n">
        <v>0.36</v>
      </c>
      <c r="I566" t="n">
        <v>62</v>
      </c>
      <c r="J566" t="n">
        <v>209.17</v>
      </c>
      <c r="K566" t="n">
        <v>55.27</v>
      </c>
      <c r="L566" t="n">
        <v>4.25</v>
      </c>
      <c r="M566" t="n">
        <v>60</v>
      </c>
      <c r="N566" t="n">
        <v>44.65</v>
      </c>
      <c r="O566" t="n">
        <v>26032.25</v>
      </c>
      <c r="P566" t="n">
        <v>356.8</v>
      </c>
      <c r="Q566" t="n">
        <v>1397.29</v>
      </c>
      <c r="R566" t="n">
        <v>129.33</v>
      </c>
      <c r="S566" t="n">
        <v>66.97</v>
      </c>
      <c r="T566" t="n">
        <v>28355.18</v>
      </c>
      <c r="U566" t="n">
        <v>0.52</v>
      </c>
      <c r="V566" t="n">
        <v>0.8100000000000001</v>
      </c>
      <c r="W566" t="n">
        <v>5.4</v>
      </c>
      <c r="X566" t="n">
        <v>1.75</v>
      </c>
      <c r="Y566" t="n">
        <v>1</v>
      </c>
      <c r="Z566" t="n">
        <v>10</v>
      </c>
    </row>
    <row r="567">
      <c r="A567" t="n">
        <v>14</v>
      </c>
      <c r="B567" t="n">
        <v>105</v>
      </c>
      <c r="C567" t="inlineStr">
        <is>
          <t xml:space="preserve">CONCLUIDO	</t>
        </is>
      </c>
      <c r="D567" t="n">
        <v>3.2562</v>
      </c>
      <c r="E567" t="n">
        <v>30.71</v>
      </c>
      <c r="F567" t="n">
        <v>25.79</v>
      </c>
      <c r="G567" t="n">
        <v>26.68</v>
      </c>
      <c r="H567" t="n">
        <v>0.38</v>
      </c>
      <c r="I567" t="n">
        <v>58</v>
      </c>
      <c r="J567" t="n">
        <v>209.58</v>
      </c>
      <c r="K567" t="n">
        <v>55.27</v>
      </c>
      <c r="L567" t="n">
        <v>4.5</v>
      </c>
      <c r="M567" t="n">
        <v>56</v>
      </c>
      <c r="N567" t="n">
        <v>44.8</v>
      </c>
      <c r="O567" t="n">
        <v>26081.73</v>
      </c>
      <c r="P567" t="n">
        <v>353.98</v>
      </c>
      <c r="Q567" t="n">
        <v>1397.21</v>
      </c>
      <c r="R567" t="n">
        <v>125.62</v>
      </c>
      <c r="S567" t="n">
        <v>66.97</v>
      </c>
      <c r="T567" t="n">
        <v>26521.14</v>
      </c>
      <c r="U567" t="n">
        <v>0.53</v>
      </c>
      <c r="V567" t="n">
        <v>0.82</v>
      </c>
      <c r="W567" t="n">
        <v>5.39</v>
      </c>
      <c r="X567" t="n">
        <v>1.63</v>
      </c>
      <c r="Y567" t="n">
        <v>1</v>
      </c>
      <c r="Z567" t="n">
        <v>10</v>
      </c>
    </row>
    <row r="568">
      <c r="A568" t="n">
        <v>15</v>
      </c>
      <c r="B568" t="n">
        <v>105</v>
      </c>
      <c r="C568" t="inlineStr">
        <is>
          <t xml:space="preserve">CONCLUIDO	</t>
        </is>
      </c>
      <c r="D568" t="n">
        <v>3.2862</v>
      </c>
      <c r="E568" t="n">
        <v>30.43</v>
      </c>
      <c r="F568" t="n">
        <v>25.68</v>
      </c>
      <c r="G568" t="n">
        <v>28.53</v>
      </c>
      <c r="H568" t="n">
        <v>0.4</v>
      </c>
      <c r="I568" t="n">
        <v>54</v>
      </c>
      <c r="J568" t="n">
        <v>209.98</v>
      </c>
      <c r="K568" t="n">
        <v>55.27</v>
      </c>
      <c r="L568" t="n">
        <v>4.75</v>
      </c>
      <c r="M568" t="n">
        <v>52</v>
      </c>
      <c r="N568" t="n">
        <v>44.95</v>
      </c>
      <c r="O568" t="n">
        <v>26131.27</v>
      </c>
      <c r="P568" t="n">
        <v>350.86</v>
      </c>
      <c r="Q568" t="n">
        <v>1397.26</v>
      </c>
      <c r="R568" t="n">
        <v>121.61</v>
      </c>
      <c r="S568" t="n">
        <v>66.97</v>
      </c>
      <c r="T568" t="n">
        <v>24537.51</v>
      </c>
      <c r="U568" t="n">
        <v>0.55</v>
      </c>
      <c r="V568" t="n">
        <v>0.82</v>
      </c>
      <c r="W568" t="n">
        <v>5.38</v>
      </c>
      <c r="X568" t="n">
        <v>1.51</v>
      </c>
      <c r="Y568" t="n">
        <v>1</v>
      </c>
      <c r="Z568" t="n">
        <v>10</v>
      </c>
    </row>
    <row r="569">
      <c r="A569" t="n">
        <v>16</v>
      </c>
      <c r="B569" t="n">
        <v>105</v>
      </c>
      <c r="C569" t="inlineStr">
        <is>
          <t xml:space="preserve">CONCLUIDO	</t>
        </is>
      </c>
      <c r="D569" t="n">
        <v>3.3063</v>
      </c>
      <c r="E569" t="n">
        <v>30.25</v>
      </c>
      <c r="F569" t="n">
        <v>25.61</v>
      </c>
      <c r="G569" t="n">
        <v>30.13</v>
      </c>
      <c r="H569" t="n">
        <v>0.42</v>
      </c>
      <c r="I569" t="n">
        <v>51</v>
      </c>
      <c r="J569" t="n">
        <v>210.38</v>
      </c>
      <c r="K569" t="n">
        <v>55.27</v>
      </c>
      <c r="L569" t="n">
        <v>5</v>
      </c>
      <c r="M569" t="n">
        <v>49</v>
      </c>
      <c r="N569" t="n">
        <v>45.11</v>
      </c>
      <c r="O569" t="n">
        <v>26180.86</v>
      </c>
      <c r="P569" t="n">
        <v>348.79</v>
      </c>
      <c r="Q569" t="n">
        <v>1397.28</v>
      </c>
      <c r="R569" t="n">
        <v>119.78</v>
      </c>
      <c r="S569" t="n">
        <v>66.97</v>
      </c>
      <c r="T569" t="n">
        <v>23636.32</v>
      </c>
      <c r="U569" t="n">
        <v>0.5600000000000001</v>
      </c>
      <c r="V569" t="n">
        <v>0.82</v>
      </c>
      <c r="W569" t="n">
        <v>5.37</v>
      </c>
      <c r="X569" t="n">
        <v>1.45</v>
      </c>
      <c r="Y569" t="n">
        <v>1</v>
      </c>
      <c r="Z569" t="n">
        <v>10</v>
      </c>
    </row>
    <row r="570">
      <c r="A570" t="n">
        <v>17</v>
      </c>
      <c r="B570" t="n">
        <v>105</v>
      </c>
      <c r="C570" t="inlineStr">
        <is>
          <t xml:space="preserve">CONCLUIDO	</t>
        </is>
      </c>
      <c r="D570" t="n">
        <v>3.323</v>
      </c>
      <c r="E570" t="n">
        <v>30.09</v>
      </c>
      <c r="F570" t="n">
        <v>25.54</v>
      </c>
      <c r="G570" t="n">
        <v>31.28</v>
      </c>
      <c r="H570" t="n">
        <v>0.44</v>
      </c>
      <c r="I570" t="n">
        <v>49</v>
      </c>
      <c r="J570" t="n">
        <v>210.78</v>
      </c>
      <c r="K570" t="n">
        <v>55.27</v>
      </c>
      <c r="L570" t="n">
        <v>5.25</v>
      </c>
      <c r="M570" t="n">
        <v>47</v>
      </c>
      <c r="N570" t="n">
        <v>45.26</v>
      </c>
      <c r="O570" t="n">
        <v>26230.5</v>
      </c>
      <c r="P570" t="n">
        <v>346.68</v>
      </c>
      <c r="Q570" t="n">
        <v>1397.36</v>
      </c>
      <c r="R570" t="n">
        <v>117.37</v>
      </c>
      <c r="S570" t="n">
        <v>66.97</v>
      </c>
      <c r="T570" t="n">
        <v>22444.03</v>
      </c>
      <c r="U570" t="n">
        <v>0.57</v>
      </c>
      <c r="V570" t="n">
        <v>0.82</v>
      </c>
      <c r="W570" t="n">
        <v>5.37</v>
      </c>
      <c r="X570" t="n">
        <v>1.38</v>
      </c>
      <c r="Y570" t="n">
        <v>1</v>
      </c>
      <c r="Z570" t="n">
        <v>10</v>
      </c>
    </row>
    <row r="571">
      <c r="A571" t="n">
        <v>18</v>
      </c>
      <c r="B571" t="n">
        <v>105</v>
      </c>
      <c r="C571" t="inlineStr">
        <is>
          <t xml:space="preserve">CONCLUIDO	</t>
        </is>
      </c>
      <c r="D571" t="n">
        <v>3.3449</v>
      </c>
      <c r="E571" t="n">
        <v>29.9</v>
      </c>
      <c r="F571" t="n">
        <v>25.47</v>
      </c>
      <c r="G571" t="n">
        <v>33.22</v>
      </c>
      <c r="H571" t="n">
        <v>0.46</v>
      </c>
      <c r="I571" t="n">
        <v>46</v>
      </c>
      <c r="J571" t="n">
        <v>211.18</v>
      </c>
      <c r="K571" t="n">
        <v>55.27</v>
      </c>
      <c r="L571" t="n">
        <v>5.5</v>
      </c>
      <c r="M571" t="n">
        <v>44</v>
      </c>
      <c r="N571" t="n">
        <v>45.41</v>
      </c>
      <c r="O571" t="n">
        <v>26280.2</v>
      </c>
      <c r="P571" t="n">
        <v>344.25</v>
      </c>
      <c r="Q571" t="n">
        <v>1397.34</v>
      </c>
      <c r="R571" t="n">
        <v>114.65</v>
      </c>
      <c r="S571" t="n">
        <v>66.97</v>
      </c>
      <c r="T571" t="n">
        <v>21096.8</v>
      </c>
      <c r="U571" t="n">
        <v>0.58</v>
      </c>
      <c r="V571" t="n">
        <v>0.83</v>
      </c>
      <c r="W571" t="n">
        <v>5.37</v>
      </c>
      <c r="X571" t="n">
        <v>1.3</v>
      </c>
      <c r="Y571" t="n">
        <v>1</v>
      </c>
      <c r="Z571" t="n">
        <v>10</v>
      </c>
    </row>
    <row r="572">
      <c r="A572" t="n">
        <v>19</v>
      </c>
      <c r="B572" t="n">
        <v>105</v>
      </c>
      <c r="C572" t="inlineStr">
        <is>
          <t xml:space="preserve">CONCLUIDO	</t>
        </is>
      </c>
      <c r="D572" t="n">
        <v>3.3613</v>
      </c>
      <c r="E572" t="n">
        <v>29.75</v>
      </c>
      <c r="F572" t="n">
        <v>25.4</v>
      </c>
      <c r="G572" t="n">
        <v>34.64</v>
      </c>
      <c r="H572" t="n">
        <v>0.48</v>
      </c>
      <c r="I572" t="n">
        <v>44</v>
      </c>
      <c r="J572" t="n">
        <v>211.59</v>
      </c>
      <c r="K572" t="n">
        <v>55.27</v>
      </c>
      <c r="L572" t="n">
        <v>5.75</v>
      </c>
      <c r="M572" t="n">
        <v>42</v>
      </c>
      <c r="N572" t="n">
        <v>45.57</v>
      </c>
      <c r="O572" t="n">
        <v>26329.94</v>
      </c>
      <c r="P572" t="n">
        <v>342.08</v>
      </c>
      <c r="Q572" t="n">
        <v>1397.36</v>
      </c>
      <c r="R572" t="n">
        <v>112.91</v>
      </c>
      <c r="S572" t="n">
        <v>66.97</v>
      </c>
      <c r="T572" t="n">
        <v>20235.58</v>
      </c>
      <c r="U572" t="n">
        <v>0.59</v>
      </c>
      <c r="V572" t="n">
        <v>0.83</v>
      </c>
      <c r="W572" t="n">
        <v>5.36</v>
      </c>
      <c r="X572" t="n">
        <v>1.23</v>
      </c>
      <c r="Y572" t="n">
        <v>1</v>
      </c>
      <c r="Z572" t="n">
        <v>10</v>
      </c>
    </row>
    <row r="573">
      <c r="A573" t="n">
        <v>20</v>
      </c>
      <c r="B573" t="n">
        <v>105</v>
      </c>
      <c r="C573" t="inlineStr">
        <is>
          <t xml:space="preserve">CONCLUIDO	</t>
        </is>
      </c>
      <c r="D573" t="n">
        <v>3.3755</v>
      </c>
      <c r="E573" t="n">
        <v>29.63</v>
      </c>
      <c r="F573" t="n">
        <v>25.36</v>
      </c>
      <c r="G573" t="n">
        <v>36.22</v>
      </c>
      <c r="H573" t="n">
        <v>0.5</v>
      </c>
      <c r="I573" t="n">
        <v>42</v>
      </c>
      <c r="J573" t="n">
        <v>211.99</v>
      </c>
      <c r="K573" t="n">
        <v>55.27</v>
      </c>
      <c r="L573" t="n">
        <v>6</v>
      </c>
      <c r="M573" t="n">
        <v>40</v>
      </c>
      <c r="N573" t="n">
        <v>45.72</v>
      </c>
      <c r="O573" t="n">
        <v>26379.74</v>
      </c>
      <c r="P573" t="n">
        <v>340.59</v>
      </c>
      <c r="Q573" t="n">
        <v>1397.23</v>
      </c>
      <c r="R573" t="n">
        <v>111.19</v>
      </c>
      <c r="S573" t="n">
        <v>66.97</v>
      </c>
      <c r="T573" t="n">
        <v>19384.25</v>
      </c>
      <c r="U573" t="n">
        <v>0.6</v>
      </c>
      <c r="V573" t="n">
        <v>0.83</v>
      </c>
      <c r="W573" t="n">
        <v>5.37</v>
      </c>
      <c r="X573" t="n">
        <v>1.19</v>
      </c>
      <c r="Y573" t="n">
        <v>1</v>
      </c>
      <c r="Z573" t="n">
        <v>10</v>
      </c>
    </row>
    <row r="574">
      <c r="A574" t="n">
        <v>21</v>
      </c>
      <c r="B574" t="n">
        <v>105</v>
      </c>
      <c r="C574" t="inlineStr">
        <is>
          <t xml:space="preserve">CONCLUIDO	</t>
        </is>
      </c>
      <c r="D574" t="n">
        <v>3.3927</v>
      </c>
      <c r="E574" t="n">
        <v>29.47</v>
      </c>
      <c r="F574" t="n">
        <v>25.29</v>
      </c>
      <c r="G574" t="n">
        <v>37.93</v>
      </c>
      <c r="H574" t="n">
        <v>0.52</v>
      </c>
      <c r="I574" t="n">
        <v>40</v>
      </c>
      <c r="J574" t="n">
        <v>212.4</v>
      </c>
      <c r="K574" t="n">
        <v>55.27</v>
      </c>
      <c r="L574" t="n">
        <v>6.25</v>
      </c>
      <c r="M574" t="n">
        <v>38</v>
      </c>
      <c r="N574" t="n">
        <v>45.87</v>
      </c>
      <c r="O574" t="n">
        <v>26429.59</v>
      </c>
      <c r="P574" t="n">
        <v>338</v>
      </c>
      <c r="Q574" t="n">
        <v>1397.25</v>
      </c>
      <c r="R574" t="n">
        <v>109</v>
      </c>
      <c r="S574" t="n">
        <v>66.97</v>
      </c>
      <c r="T574" t="n">
        <v>18299.82</v>
      </c>
      <c r="U574" t="n">
        <v>0.61</v>
      </c>
      <c r="V574" t="n">
        <v>0.83</v>
      </c>
      <c r="W574" t="n">
        <v>5.36</v>
      </c>
      <c r="X574" t="n">
        <v>1.12</v>
      </c>
      <c r="Y574" t="n">
        <v>1</v>
      </c>
      <c r="Z574" t="n">
        <v>10</v>
      </c>
    </row>
    <row r="575">
      <c r="A575" t="n">
        <v>22</v>
      </c>
      <c r="B575" t="n">
        <v>105</v>
      </c>
      <c r="C575" t="inlineStr">
        <is>
          <t xml:space="preserve">CONCLUIDO	</t>
        </is>
      </c>
      <c r="D575" t="n">
        <v>3.4126</v>
      </c>
      <c r="E575" t="n">
        <v>29.3</v>
      </c>
      <c r="F575" t="n">
        <v>25.2</v>
      </c>
      <c r="G575" t="n">
        <v>39.78</v>
      </c>
      <c r="H575" t="n">
        <v>0.54</v>
      </c>
      <c r="I575" t="n">
        <v>38</v>
      </c>
      <c r="J575" t="n">
        <v>212.8</v>
      </c>
      <c r="K575" t="n">
        <v>55.27</v>
      </c>
      <c r="L575" t="n">
        <v>6.5</v>
      </c>
      <c r="M575" t="n">
        <v>36</v>
      </c>
      <c r="N575" t="n">
        <v>46.03</v>
      </c>
      <c r="O575" t="n">
        <v>26479.5</v>
      </c>
      <c r="P575" t="n">
        <v>335.46</v>
      </c>
      <c r="Q575" t="n">
        <v>1397.31</v>
      </c>
      <c r="R575" t="n">
        <v>106.18</v>
      </c>
      <c r="S575" t="n">
        <v>66.97</v>
      </c>
      <c r="T575" t="n">
        <v>16902.31</v>
      </c>
      <c r="U575" t="n">
        <v>0.63</v>
      </c>
      <c r="V575" t="n">
        <v>0.84</v>
      </c>
      <c r="W575" t="n">
        <v>5.35</v>
      </c>
      <c r="X575" t="n">
        <v>1.03</v>
      </c>
      <c r="Y575" t="n">
        <v>1</v>
      </c>
      <c r="Z575" t="n">
        <v>10</v>
      </c>
    </row>
    <row r="576">
      <c r="A576" t="n">
        <v>23</v>
      </c>
      <c r="B576" t="n">
        <v>105</v>
      </c>
      <c r="C576" t="inlineStr">
        <is>
          <t xml:space="preserve">CONCLUIDO	</t>
        </is>
      </c>
      <c r="D576" t="n">
        <v>3.4158</v>
      </c>
      <c r="E576" t="n">
        <v>29.28</v>
      </c>
      <c r="F576" t="n">
        <v>25.21</v>
      </c>
      <c r="G576" t="n">
        <v>40.88</v>
      </c>
      <c r="H576" t="n">
        <v>0.5600000000000001</v>
      </c>
      <c r="I576" t="n">
        <v>37</v>
      </c>
      <c r="J576" t="n">
        <v>213.21</v>
      </c>
      <c r="K576" t="n">
        <v>55.27</v>
      </c>
      <c r="L576" t="n">
        <v>6.75</v>
      </c>
      <c r="M576" t="n">
        <v>35</v>
      </c>
      <c r="N576" t="n">
        <v>46.18</v>
      </c>
      <c r="O576" t="n">
        <v>26529.46</v>
      </c>
      <c r="P576" t="n">
        <v>334.79</v>
      </c>
      <c r="Q576" t="n">
        <v>1397.22</v>
      </c>
      <c r="R576" t="n">
        <v>106.49</v>
      </c>
      <c r="S576" t="n">
        <v>66.97</v>
      </c>
      <c r="T576" t="n">
        <v>17060.88</v>
      </c>
      <c r="U576" t="n">
        <v>0.63</v>
      </c>
      <c r="V576" t="n">
        <v>0.83</v>
      </c>
      <c r="W576" t="n">
        <v>5.36</v>
      </c>
      <c r="X576" t="n">
        <v>1.04</v>
      </c>
      <c r="Y576" t="n">
        <v>1</v>
      </c>
      <c r="Z576" t="n">
        <v>10</v>
      </c>
    </row>
    <row r="577">
      <c r="A577" t="n">
        <v>24</v>
      </c>
      <c r="B577" t="n">
        <v>105</v>
      </c>
      <c r="C577" t="inlineStr">
        <is>
          <t xml:space="preserve">CONCLUIDO	</t>
        </is>
      </c>
      <c r="D577" t="n">
        <v>3.4346</v>
      </c>
      <c r="E577" t="n">
        <v>29.12</v>
      </c>
      <c r="F577" t="n">
        <v>25.13</v>
      </c>
      <c r="G577" t="n">
        <v>43.08</v>
      </c>
      <c r="H577" t="n">
        <v>0.58</v>
      </c>
      <c r="I577" t="n">
        <v>35</v>
      </c>
      <c r="J577" t="n">
        <v>213.61</v>
      </c>
      <c r="K577" t="n">
        <v>55.27</v>
      </c>
      <c r="L577" t="n">
        <v>7</v>
      </c>
      <c r="M577" t="n">
        <v>33</v>
      </c>
      <c r="N577" t="n">
        <v>46.34</v>
      </c>
      <c r="O577" t="n">
        <v>26579.47</v>
      </c>
      <c r="P577" t="n">
        <v>331.64</v>
      </c>
      <c r="Q577" t="n">
        <v>1397.2</v>
      </c>
      <c r="R577" t="n">
        <v>104.03</v>
      </c>
      <c r="S577" t="n">
        <v>66.97</v>
      </c>
      <c r="T577" t="n">
        <v>15844.06</v>
      </c>
      <c r="U577" t="n">
        <v>0.64</v>
      </c>
      <c r="V577" t="n">
        <v>0.84</v>
      </c>
      <c r="W577" t="n">
        <v>5.35</v>
      </c>
      <c r="X577" t="n">
        <v>0.96</v>
      </c>
      <c r="Y577" t="n">
        <v>1</v>
      </c>
      <c r="Z577" t="n">
        <v>10</v>
      </c>
    </row>
    <row r="578">
      <c r="A578" t="n">
        <v>25</v>
      </c>
      <c r="B578" t="n">
        <v>105</v>
      </c>
      <c r="C578" t="inlineStr">
        <is>
          <t xml:space="preserve">CONCLUIDO	</t>
        </is>
      </c>
      <c r="D578" t="n">
        <v>3.4431</v>
      </c>
      <c r="E578" t="n">
        <v>29.04</v>
      </c>
      <c r="F578" t="n">
        <v>25.1</v>
      </c>
      <c r="G578" t="n">
        <v>44.29</v>
      </c>
      <c r="H578" t="n">
        <v>0.6</v>
      </c>
      <c r="I578" t="n">
        <v>34</v>
      </c>
      <c r="J578" t="n">
        <v>214.02</v>
      </c>
      <c r="K578" t="n">
        <v>55.27</v>
      </c>
      <c r="L578" t="n">
        <v>7.25</v>
      </c>
      <c r="M578" t="n">
        <v>32</v>
      </c>
      <c r="N578" t="n">
        <v>46.49</v>
      </c>
      <c r="O578" t="n">
        <v>26629.54</v>
      </c>
      <c r="P578" t="n">
        <v>330.06</v>
      </c>
      <c r="Q578" t="n">
        <v>1397.34</v>
      </c>
      <c r="R578" t="n">
        <v>103.01</v>
      </c>
      <c r="S578" t="n">
        <v>66.97</v>
      </c>
      <c r="T578" t="n">
        <v>15338.36</v>
      </c>
      <c r="U578" t="n">
        <v>0.65</v>
      </c>
      <c r="V578" t="n">
        <v>0.84</v>
      </c>
      <c r="W578" t="n">
        <v>5.35</v>
      </c>
      <c r="X578" t="n">
        <v>0.93</v>
      </c>
      <c r="Y578" t="n">
        <v>1</v>
      </c>
      <c r="Z578" t="n">
        <v>10</v>
      </c>
    </row>
    <row r="579">
      <c r="A579" t="n">
        <v>26</v>
      </c>
      <c r="B579" t="n">
        <v>105</v>
      </c>
      <c r="C579" t="inlineStr">
        <is>
          <t xml:space="preserve">CONCLUIDO	</t>
        </is>
      </c>
      <c r="D579" t="n">
        <v>3.4501</v>
      </c>
      <c r="E579" t="n">
        <v>28.98</v>
      </c>
      <c r="F579" t="n">
        <v>25.08</v>
      </c>
      <c r="G579" t="n">
        <v>45.6</v>
      </c>
      <c r="H579" t="n">
        <v>0.62</v>
      </c>
      <c r="I579" t="n">
        <v>33</v>
      </c>
      <c r="J579" t="n">
        <v>214.42</v>
      </c>
      <c r="K579" t="n">
        <v>55.27</v>
      </c>
      <c r="L579" t="n">
        <v>7.5</v>
      </c>
      <c r="M579" t="n">
        <v>31</v>
      </c>
      <c r="N579" t="n">
        <v>46.65</v>
      </c>
      <c r="O579" t="n">
        <v>26679.66</v>
      </c>
      <c r="P579" t="n">
        <v>328.87</v>
      </c>
      <c r="Q579" t="n">
        <v>1397.28</v>
      </c>
      <c r="R579" t="n">
        <v>102.25</v>
      </c>
      <c r="S579" t="n">
        <v>66.97</v>
      </c>
      <c r="T579" t="n">
        <v>14963.49</v>
      </c>
      <c r="U579" t="n">
        <v>0.65</v>
      </c>
      <c r="V579" t="n">
        <v>0.84</v>
      </c>
      <c r="W579" t="n">
        <v>5.35</v>
      </c>
      <c r="X579" t="n">
        <v>0.92</v>
      </c>
      <c r="Y579" t="n">
        <v>1</v>
      </c>
      <c r="Z579" t="n">
        <v>10</v>
      </c>
    </row>
    <row r="580">
      <c r="A580" t="n">
        <v>27</v>
      </c>
      <c r="B580" t="n">
        <v>105</v>
      </c>
      <c r="C580" t="inlineStr">
        <is>
          <t xml:space="preserve">CONCLUIDO	</t>
        </is>
      </c>
      <c r="D580" t="n">
        <v>3.4569</v>
      </c>
      <c r="E580" t="n">
        <v>28.93</v>
      </c>
      <c r="F580" t="n">
        <v>25.07</v>
      </c>
      <c r="G580" t="n">
        <v>47</v>
      </c>
      <c r="H580" t="n">
        <v>0.64</v>
      </c>
      <c r="I580" t="n">
        <v>32</v>
      </c>
      <c r="J580" t="n">
        <v>214.83</v>
      </c>
      <c r="K580" t="n">
        <v>55.27</v>
      </c>
      <c r="L580" t="n">
        <v>7.75</v>
      </c>
      <c r="M580" t="n">
        <v>30</v>
      </c>
      <c r="N580" t="n">
        <v>46.81</v>
      </c>
      <c r="O580" t="n">
        <v>26729.83</v>
      </c>
      <c r="P580" t="n">
        <v>326.94</v>
      </c>
      <c r="Q580" t="n">
        <v>1397.35</v>
      </c>
      <c r="R580" t="n">
        <v>102</v>
      </c>
      <c r="S580" t="n">
        <v>66.97</v>
      </c>
      <c r="T580" t="n">
        <v>14842.87</v>
      </c>
      <c r="U580" t="n">
        <v>0.66</v>
      </c>
      <c r="V580" t="n">
        <v>0.84</v>
      </c>
      <c r="W580" t="n">
        <v>5.34</v>
      </c>
      <c r="X580" t="n">
        <v>0.9</v>
      </c>
      <c r="Y580" t="n">
        <v>1</v>
      </c>
      <c r="Z580" t="n">
        <v>10</v>
      </c>
    </row>
    <row r="581">
      <c r="A581" t="n">
        <v>28</v>
      </c>
      <c r="B581" t="n">
        <v>105</v>
      </c>
      <c r="C581" t="inlineStr">
        <is>
          <t xml:space="preserve">CONCLUIDO	</t>
        </is>
      </c>
      <c r="D581" t="n">
        <v>3.4657</v>
      </c>
      <c r="E581" t="n">
        <v>28.85</v>
      </c>
      <c r="F581" t="n">
        <v>25.03</v>
      </c>
      <c r="G581" t="n">
        <v>48.45</v>
      </c>
      <c r="H581" t="n">
        <v>0.66</v>
      </c>
      <c r="I581" t="n">
        <v>31</v>
      </c>
      <c r="J581" t="n">
        <v>215.24</v>
      </c>
      <c r="K581" t="n">
        <v>55.27</v>
      </c>
      <c r="L581" t="n">
        <v>8</v>
      </c>
      <c r="M581" t="n">
        <v>29</v>
      </c>
      <c r="N581" t="n">
        <v>46.97</v>
      </c>
      <c r="O581" t="n">
        <v>26780.06</v>
      </c>
      <c r="P581" t="n">
        <v>325.12</v>
      </c>
      <c r="Q581" t="n">
        <v>1397.26</v>
      </c>
      <c r="R581" t="n">
        <v>100.85</v>
      </c>
      <c r="S581" t="n">
        <v>66.97</v>
      </c>
      <c r="T581" t="n">
        <v>14272.52</v>
      </c>
      <c r="U581" t="n">
        <v>0.66</v>
      </c>
      <c r="V581" t="n">
        <v>0.84</v>
      </c>
      <c r="W581" t="n">
        <v>5.34</v>
      </c>
      <c r="X581" t="n">
        <v>0.87</v>
      </c>
      <c r="Y581" t="n">
        <v>1</v>
      </c>
      <c r="Z581" t="n">
        <v>10</v>
      </c>
    </row>
    <row r="582">
      <c r="A582" t="n">
        <v>29</v>
      </c>
      <c r="B582" t="n">
        <v>105</v>
      </c>
      <c r="C582" t="inlineStr">
        <is>
          <t xml:space="preserve">CONCLUIDO	</t>
        </is>
      </c>
      <c r="D582" t="n">
        <v>3.4757</v>
      </c>
      <c r="E582" t="n">
        <v>28.77</v>
      </c>
      <c r="F582" t="n">
        <v>24.99</v>
      </c>
      <c r="G582" t="n">
        <v>49.98</v>
      </c>
      <c r="H582" t="n">
        <v>0.68</v>
      </c>
      <c r="I582" t="n">
        <v>30</v>
      </c>
      <c r="J582" t="n">
        <v>215.65</v>
      </c>
      <c r="K582" t="n">
        <v>55.27</v>
      </c>
      <c r="L582" t="n">
        <v>8.25</v>
      </c>
      <c r="M582" t="n">
        <v>28</v>
      </c>
      <c r="N582" t="n">
        <v>47.12</v>
      </c>
      <c r="O582" t="n">
        <v>26830.34</v>
      </c>
      <c r="P582" t="n">
        <v>323.44</v>
      </c>
      <c r="Q582" t="n">
        <v>1397.22</v>
      </c>
      <c r="R582" t="n">
        <v>99.42</v>
      </c>
      <c r="S582" t="n">
        <v>66.97</v>
      </c>
      <c r="T582" t="n">
        <v>13563.49</v>
      </c>
      <c r="U582" t="n">
        <v>0.67</v>
      </c>
      <c r="V582" t="n">
        <v>0.84</v>
      </c>
      <c r="W582" t="n">
        <v>5.34</v>
      </c>
      <c r="X582" t="n">
        <v>0.82</v>
      </c>
      <c r="Y582" t="n">
        <v>1</v>
      </c>
      <c r="Z582" t="n">
        <v>10</v>
      </c>
    </row>
    <row r="583">
      <c r="A583" t="n">
        <v>30</v>
      </c>
      <c r="B583" t="n">
        <v>105</v>
      </c>
      <c r="C583" t="inlineStr">
        <is>
          <t xml:space="preserve">CONCLUIDO	</t>
        </is>
      </c>
      <c r="D583" t="n">
        <v>3.4809</v>
      </c>
      <c r="E583" t="n">
        <v>28.73</v>
      </c>
      <c r="F583" t="n">
        <v>24.99</v>
      </c>
      <c r="G583" t="n">
        <v>51.7</v>
      </c>
      <c r="H583" t="n">
        <v>0.7</v>
      </c>
      <c r="I583" t="n">
        <v>29</v>
      </c>
      <c r="J583" t="n">
        <v>216.05</v>
      </c>
      <c r="K583" t="n">
        <v>55.27</v>
      </c>
      <c r="L583" t="n">
        <v>8.5</v>
      </c>
      <c r="M583" t="n">
        <v>27</v>
      </c>
      <c r="N583" t="n">
        <v>47.28</v>
      </c>
      <c r="O583" t="n">
        <v>26880.68</v>
      </c>
      <c r="P583" t="n">
        <v>321.81</v>
      </c>
      <c r="Q583" t="n">
        <v>1397.22</v>
      </c>
      <c r="R583" t="n">
        <v>99.26000000000001</v>
      </c>
      <c r="S583" t="n">
        <v>66.97</v>
      </c>
      <c r="T583" t="n">
        <v>13488.58</v>
      </c>
      <c r="U583" t="n">
        <v>0.67</v>
      </c>
      <c r="V583" t="n">
        <v>0.84</v>
      </c>
      <c r="W583" t="n">
        <v>5.35</v>
      </c>
      <c r="X583" t="n">
        <v>0.82</v>
      </c>
      <c r="Y583" t="n">
        <v>1</v>
      </c>
      <c r="Z583" t="n">
        <v>10</v>
      </c>
    </row>
    <row r="584">
      <c r="A584" t="n">
        <v>31</v>
      </c>
      <c r="B584" t="n">
        <v>105</v>
      </c>
      <c r="C584" t="inlineStr">
        <is>
          <t xml:space="preserve">CONCLUIDO	</t>
        </is>
      </c>
      <c r="D584" t="n">
        <v>3.4919</v>
      </c>
      <c r="E584" t="n">
        <v>28.64</v>
      </c>
      <c r="F584" t="n">
        <v>24.94</v>
      </c>
      <c r="G584" t="n">
        <v>53.44</v>
      </c>
      <c r="H584" t="n">
        <v>0.72</v>
      </c>
      <c r="I584" t="n">
        <v>28</v>
      </c>
      <c r="J584" t="n">
        <v>216.46</v>
      </c>
      <c r="K584" t="n">
        <v>55.27</v>
      </c>
      <c r="L584" t="n">
        <v>8.75</v>
      </c>
      <c r="M584" t="n">
        <v>26</v>
      </c>
      <c r="N584" t="n">
        <v>47.44</v>
      </c>
      <c r="O584" t="n">
        <v>26931.07</v>
      </c>
      <c r="P584" t="n">
        <v>320.08</v>
      </c>
      <c r="Q584" t="n">
        <v>1397.26</v>
      </c>
      <c r="R584" t="n">
        <v>97.45</v>
      </c>
      <c r="S584" t="n">
        <v>66.97</v>
      </c>
      <c r="T584" t="n">
        <v>12586.94</v>
      </c>
      <c r="U584" t="n">
        <v>0.6899999999999999</v>
      </c>
      <c r="V584" t="n">
        <v>0.84</v>
      </c>
      <c r="W584" t="n">
        <v>5.35</v>
      </c>
      <c r="X584" t="n">
        <v>0.77</v>
      </c>
      <c r="Y584" t="n">
        <v>1</v>
      </c>
      <c r="Z584" t="n">
        <v>10</v>
      </c>
    </row>
    <row r="585">
      <c r="A585" t="n">
        <v>32</v>
      </c>
      <c r="B585" t="n">
        <v>105</v>
      </c>
      <c r="C585" t="inlineStr">
        <is>
          <t xml:space="preserve">CONCLUIDO	</t>
        </is>
      </c>
      <c r="D585" t="n">
        <v>3.4995</v>
      </c>
      <c r="E585" t="n">
        <v>28.58</v>
      </c>
      <c r="F585" t="n">
        <v>24.92</v>
      </c>
      <c r="G585" t="n">
        <v>55.37</v>
      </c>
      <c r="H585" t="n">
        <v>0.74</v>
      </c>
      <c r="I585" t="n">
        <v>27</v>
      </c>
      <c r="J585" t="n">
        <v>216.87</v>
      </c>
      <c r="K585" t="n">
        <v>55.27</v>
      </c>
      <c r="L585" t="n">
        <v>9</v>
      </c>
      <c r="M585" t="n">
        <v>25</v>
      </c>
      <c r="N585" t="n">
        <v>47.6</v>
      </c>
      <c r="O585" t="n">
        <v>26981.51</v>
      </c>
      <c r="P585" t="n">
        <v>318.32</v>
      </c>
      <c r="Q585" t="n">
        <v>1397.2</v>
      </c>
      <c r="R585" t="n">
        <v>97.05</v>
      </c>
      <c r="S585" t="n">
        <v>66.97</v>
      </c>
      <c r="T585" t="n">
        <v>12391.46</v>
      </c>
      <c r="U585" t="n">
        <v>0.6899999999999999</v>
      </c>
      <c r="V585" t="n">
        <v>0.84</v>
      </c>
      <c r="W585" t="n">
        <v>5.34</v>
      </c>
      <c r="X585" t="n">
        <v>0.75</v>
      </c>
      <c r="Y585" t="n">
        <v>1</v>
      </c>
      <c r="Z585" t="n">
        <v>10</v>
      </c>
    </row>
    <row r="586">
      <c r="A586" t="n">
        <v>33</v>
      </c>
      <c r="B586" t="n">
        <v>105</v>
      </c>
      <c r="C586" t="inlineStr">
        <is>
          <t xml:space="preserve">CONCLUIDO	</t>
        </is>
      </c>
      <c r="D586" t="n">
        <v>3.5089</v>
      </c>
      <c r="E586" t="n">
        <v>28.5</v>
      </c>
      <c r="F586" t="n">
        <v>24.88</v>
      </c>
      <c r="G586" t="n">
        <v>57.42</v>
      </c>
      <c r="H586" t="n">
        <v>0.76</v>
      </c>
      <c r="I586" t="n">
        <v>26</v>
      </c>
      <c r="J586" t="n">
        <v>217.28</v>
      </c>
      <c r="K586" t="n">
        <v>55.27</v>
      </c>
      <c r="L586" t="n">
        <v>9.25</v>
      </c>
      <c r="M586" t="n">
        <v>24</v>
      </c>
      <c r="N586" t="n">
        <v>47.76</v>
      </c>
      <c r="O586" t="n">
        <v>27032.02</v>
      </c>
      <c r="P586" t="n">
        <v>316.01</v>
      </c>
      <c r="Q586" t="n">
        <v>1397.17</v>
      </c>
      <c r="R586" t="n">
        <v>95.95999999999999</v>
      </c>
      <c r="S586" t="n">
        <v>66.97</v>
      </c>
      <c r="T586" t="n">
        <v>11852.16</v>
      </c>
      <c r="U586" t="n">
        <v>0.7</v>
      </c>
      <c r="V586" t="n">
        <v>0.85</v>
      </c>
      <c r="W586" t="n">
        <v>5.33</v>
      </c>
      <c r="X586" t="n">
        <v>0.71</v>
      </c>
      <c r="Y586" t="n">
        <v>1</v>
      </c>
      <c r="Z586" t="n">
        <v>10</v>
      </c>
    </row>
    <row r="587">
      <c r="A587" t="n">
        <v>34</v>
      </c>
      <c r="B587" t="n">
        <v>105</v>
      </c>
      <c r="C587" t="inlineStr">
        <is>
          <t xml:space="preserve">CONCLUIDO	</t>
        </is>
      </c>
      <c r="D587" t="n">
        <v>3.5171</v>
      </c>
      <c r="E587" t="n">
        <v>28.43</v>
      </c>
      <c r="F587" t="n">
        <v>24.85</v>
      </c>
      <c r="G587" t="n">
        <v>59.65</v>
      </c>
      <c r="H587" t="n">
        <v>0.78</v>
      </c>
      <c r="I587" t="n">
        <v>25</v>
      </c>
      <c r="J587" t="n">
        <v>217.69</v>
      </c>
      <c r="K587" t="n">
        <v>55.27</v>
      </c>
      <c r="L587" t="n">
        <v>9.5</v>
      </c>
      <c r="M587" t="n">
        <v>23</v>
      </c>
      <c r="N587" t="n">
        <v>47.92</v>
      </c>
      <c r="O587" t="n">
        <v>27082.57</v>
      </c>
      <c r="P587" t="n">
        <v>314.96</v>
      </c>
      <c r="Q587" t="n">
        <v>1397.18</v>
      </c>
      <c r="R587" t="n">
        <v>94.95999999999999</v>
      </c>
      <c r="S587" t="n">
        <v>66.97</v>
      </c>
      <c r="T587" t="n">
        <v>11354.31</v>
      </c>
      <c r="U587" t="n">
        <v>0.71</v>
      </c>
      <c r="V587" t="n">
        <v>0.85</v>
      </c>
      <c r="W587" t="n">
        <v>5.34</v>
      </c>
      <c r="X587" t="n">
        <v>0.6899999999999999</v>
      </c>
      <c r="Y587" t="n">
        <v>1</v>
      </c>
      <c r="Z587" t="n">
        <v>10</v>
      </c>
    </row>
    <row r="588">
      <c r="A588" t="n">
        <v>35</v>
      </c>
      <c r="B588" t="n">
        <v>105</v>
      </c>
      <c r="C588" t="inlineStr">
        <is>
          <t xml:space="preserve">CONCLUIDO	</t>
        </is>
      </c>
      <c r="D588" t="n">
        <v>3.5263</v>
      </c>
      <c r="E588" t="n">
        <v>28.36</v>
      </c>
      <c r="F588" t="n">
        <v>24.82</v>
      </c>
      <c r="G588" t="n">
        <v>62.05</v>
      </c>
      <c r="H588" t="n">
        <v>0.79</v>
      </c>
      <c r="I588" t="n">
        <v>24</v>
      </c>
      <c r="J588" t="n">
        <v>218.1</v>
      </c>
      <c r="K588" t="n">
        <v>55.27</v>
      </c>
      <c r="L588" t="n">
        <v>9.75</v>
      </c>
      <c r="M588" t="n">
        <v>22</v>
      </c>
      <c r="N588" t="n">
        <v>48.08</v>
      </c>
      <c r="O588" t="n">
        <v>27133.18</v>
      </c>
      <c r="P588" t="n">
        <v>312.55</v>
      </c>
      <c r="Q588" t="n">
        <v>1397.25</v>
      </c>
      <c r="R588" t="n">
        <v>94.04000000000001</v>
      </c>
      <c r="S588" t="n">
        <v>66.97</v>
      </c>
      <c r="T588" t="n">
        <v>10899.69</v>
      </c>
      <c r="U588" t="n">
        <v>0.71</v>
      </c>
      <c r="V588" t="n">
        <v>0.85</v>
      </c>
      <c r="W588" t="n">
        <v>5.33</v>
      </c>
      <c r="X588" t="n">
        <v>0.65</v>
      </c>
      <c r="Y588" t="n">
        <v>1</v>
      </c>
      <c r="Z588" t="n">
        <v>10</v>
      </c>
    </row>
    <row r="589">
      <c r="A589" t="n">
        <v>36</v>
      </c>
      <c r="B589" t="n">
        <v>105</v>
      </c>
      <c r="C589" t="inlineStr">
        <is>
          <t xml:space="preserve">CONCLUIDO	</t>
        </is>
      </c>
      <c r="D589" t="n">
        <v>3.5251</v>
      </c>
      <c r="E589" t="n">
        <v>28.37</v>
      </c>
      <c r="F589" t="n">
        <v>24.83</v>
      </c>
      <c r="G589" t="n">
        <v>62.07</v>
      </c>
      <c r="H589" t="n">
        <v>0.8100000000000001</v>
      </c>
      <c r="I589" t="n">
        <v>24</v>
      </c>
      <c r="J589" t="n">
        <v>218.51</v>
      </c>
      <c r="K589" t="n">
        <v>55.27</v>
      </c>
      <c r="L589" t="n">
        <v>10</v>
      </c>
      <c r="M589" t="n">
        <v>22</v>
      </c>
      <c r="N589" t="n">
        <v>48.24</v>
      </c>
      <c r="O589" t="n">
        <v>27183.85</v>
      </c>
      <c r="P589" t="n">
        <v>311.9</v>
      </c>
      <c r="Q589" t="n">
        <v>1397.26</v>
      </c>
      <c r="R589" t="n">
        <v>94.06</v>
      </c>
      <c r="S589" t="n">
        <v>66.97</v>
      </c>
      <c r="T589" t="n">
        <v>10911.65</v>
      </c>
      <c r="U589" t="n">
        <v>0.71</v>
      </c>
      <c r="V589" t="n">
        <v>0.85</v>
      </c>
      <c r="W589" t="n">
        <v>5.33</v>
      </c>
      <c r="X589" t="n">
        <v>0.66</v>
      </c>
      <c r="Y589" t="n">
        <v>1</v>
      </c>
      <c r="Z589" t="n">
        <v>10</v>
      </c>
    </row>
    <row r="590">
      <c r="A590" t="n">
        <v>37</v>
      </c>
      <c r="B590" t="n">
        <v>105</v>
      </c>
      <c r="C590" t="inlineStr">
        <is>
          <t xml:space="preserve">CONCLUIDO	</t>
        </is>
      </c>
      <c r="D590" t="n">
        <v>3.535</v>
      </c>
      <c r="E590" t="n">
        <v>28.29</v>
      </c>
      <c r="F590" t="n">
        <v>24.79</v>
      </c>
      <c r="G590" t="n">
        <v>64.67</v>
      </c>
      <c r="H590" t="n">
        <v>0.83</v>
      </c>
      <c r="I590" t="n">
        <v>23</v>
      </c>
      <c r="J590" t="n">
        <v>218.92</v>
      </c>
      <c r="K590" t="n">
        <v>55.27</v>
      </c>
      <c r="L590" t="n">
        <v>10.25</v>
      </c>
      <c r="M590" t="n">
        <v>21</v>
      </c>
      <c r="N590" t="n">
        <v>48.4</v>
      </c>
      <c r="O590" t="n">
        <v>27234.57</v>
      </c>
      <c r="P590" t="n">
        <v>309.58</v>
      </c>
      <c r="Q590" t="n">
        <v>1397.18</v>
      </c>
      <c r="R590" t="n">
        <v>92.98</v>
      </c>
      <c r="S590" t="n">
        <v>66.97</v>
      </c>
      <c r="T590" t="n">
        <v>10375.93</v>
      </c>
      <c r="U590" t="n">
        <v>0.72</v>
      </c>
      <c r="V590" t="n">
        <v>0.85</v>
      </c>
      <c r="W590" t="n">
        <v>5.33</v>
      </c>
      <c r="X590" t="n">
        <v>0.63</v>
      </c>
      <c r="Y590" t="n">
        <v>1</v>
      </c>
      <c r="Z590" t="n">
        <v>10</v>
      </c>
    </row>
    <row r="591">
      <c r="A591" t="n">
        <v>38</v>
      </c>
      <c r="B591" t="n">
        <v>105</v>
      </c>
      <c r="C591" t="inlineStr">
        <is>
          <t xml:space="preserve">CONCLUIDO	</t>
        </is>
      </c>
      <c r="D591" t="n">
        <v>3.5445</v>
      </c>
      <c r="E591" t="n">
        <v>28.21</v>
      </c>
      <c r="F591" t="n">
        <v>24.76</v>
      </c>
      <c r="G591" t="n">
        <v>67.52</v>
      </c>
      <c r="H591" t="n">
        <v>0.85</v>
      </c>
      <c r="I591" t="n">
        <v>22</v>
      </c>
      <c r="J591" t="n">
        <v>219.33</v>
      </c>
      <c r="K591" t="n">
        <v>55.27</v>
      </c>
      <c r="L591" t="n">
        <v>10.5</v>
      </c>
      <c r="M591" t="n">
        <v>20</v>
      </c>
      <c r="N591" t="n">
        <v>48.56</v>
      </c>
      <c r="O591" t="n">
        <v>27285.35</v>
      </c>
      <c r="P591" t="n">
        <v>307.79</v>
      </c>
      <c r="Q591" t="n">
        <v>1397.3</v>
      </c>
      <c r="R591" t="n">
        <v>91.79000000000001</v>
      </c>
      <c r="S591" t="n">
        <v>66.97</v>
      </c>
      <c r="T591" t="n">
        <v>9784.370000000001</v>
      </c>
      <c r="U591" t="n">
        <v>0.73</v>
      </c>
      <c r="V591" t="n">
        <v>0.85</v>
      </c>
      <c r="W591" t="n">
        <v>5.33</v>
      </c>
      <c r="X591" t="n">
        <v>0.59</v>
      </c>
      <c r="Y591" t="n">
        <v>1</v>
      </c>
      <c r="Z591" t="n">
        <v>10</v>
      </c>
    </row>
    <row r="592">
      <c r="A592" t="n">
        <v>39</v>
      </c>
      <c r="B592" t="n">
        <v>105</v>
      </c>
      <c r="C592" t="inlineStr">
        <is>
          <t xml:space="preserve">CONCLUIDO	</t>
        </is>
      </c>
      <c r="D592" t="n">
        <v>3.5439</v>
      </c>
      <c r="E592" t="n">
        <v>28.22</v>
      </c>
      <c r="F592" t="n">
        <v>24.76</v>
      </c>
      <c r="G592" t="n">
        <v>67.53</v>
      </c>
      <c r="H592" t="n">
        <v>0.87</v>
      </c>
      <c r="I592" t="n">
        <v>22</v>
      </c>
      <c r="J592" t="n">
        <v>219.75</v>
      </c>
      <c r="K592" t="n">
        <v>55.27</v>
      </c>
      <c r="L592" t="n">
        <v>10.75</v>
      </c>
      <c r="M592" t="n">
        <v>20</v>
      </c>
      <c r="N592" t="n">
        <v>48.72</v>
      </c>
      <c r="O592" t="n">
        <v>27336.19</v>
      </c>
      <c r="P592" t="n">
        <v>306.71</v>
      </c>
      <c r="Q592" t="n">
        <v>1397.17</v>
      </c>
      <c r="R592" t="n">
        <v>92.09</v>
      </c>
      <c r="S592" t="n">
        <v>66.97</v>
      </c>
      <c r="T592" t="n">
        <v>9935.190000000001</v>
      </c>
      <c r="U592" t="n">
        <v>0.73</v>
      </c>
      <c r="V592" t="n">
        <v>0.85</v>
      </c>
      <c r="W592" t="n">
        <v>5.33</v>
      </c>
      <c r="X592" t="n">
        <v>0.6</v>
      </c>
      <c r="Y592" t="n">
        <v>1</v>
      </c>
      <c r="Z592" t="n">
        <v>10</v>
      </c>
    </row>
    <row r="593">
      <c r="A593" t="n">
        <v>40</v>
      </c>
      <c r="B593" t="n">
        <v>105</v>
      </c>
      <c r="C593" t="inlineStr">
        <is>
          <t xml:space="preserve">CONCLUIDO	</t>
        </is>
      </c>
      <c r="D593" t="n">
        <v>3.5519</v>
      </c>
      <c r="E593" t="n">
        <v>28.15</v>
      </c>
      <c r="F593" t="n">
        <v>24.74</v>
      </c>
      <c r="G593" t="n">
        <v>70.68000000000001</v>
      </c>
      <c r="H593" t="n">
        <v>0.89</v>
      </c>
      <c r="I593" t="n">
        <v>21</v>
      </c>
      <c r="J593" t="n">
        <v>220.16</v>
      </c>
      <c r="K593" t="n">
        <v>55.27</v>
      </c>
      <c r="L593" t="n">
        <v>11</v>
      </c>
      <c r="M593" t="n">
        <v>19</v>
      </c>
      <c r="N593" t="n">
        <v>48.89</v>
      </c>
      <c r="O593" t="n">
        <v>27387.08</v>
      </c>
      <c r="P593" t="n">
        <v>304.45</v>
      </c>
      <c r="Q593" t="n">
        <v>1397.28</v>
      </c>
      <c r="R593" t="n">
        <v>91.04000000000001</v>
      </c>
      <c r="S593" t="n">
        <v>66.97</v>
      </c>
      <c r="T593" t="n">
        <v>9415.16</v>
      </c>
      <c r="U593" t="n">
        <v>0.74</v>
      </c>
      <c r="V593" t="n">
        <v>0.85</v>
      </c>
      <c r="W593" t="n">
        <v>5.33</v>
      </c>
      <c r="X593" t="n">
        <v>0.57</v>
      </c>
      <c r="Y593" t="n">
        <v>1</v>
      </c>
      <c r="Z593" t="n">
        <v>10</v>
      </c>
    </row>
    <row r="594">
      <c r="A594" t="n">
        <v>41</v>
      </c>
      <c r="B594" t="n">
        <v>105</v>
      </c>
      <c r="C594" t="inlineStr">
        <is>
          <t xml:space="preserve">CONCLUIDO	</t>
        </is>
      </c>
      <c r="D594" t="n">
        <v>3.5531</v>
      </c>
      <c r="E594" t="n">
        <v>28.14</v>
      </c>
      <c r="F594" t="n">
        <v>24.73</v>
      </c>
      <c r="G594" t="n">
        <v>70.65000000000001</v>
      </c>
      <c r="H594" t="n">
        <v>0.91</v>
      </c>
      <c r="I594" t="n">
        <v>21</v>
      </c>
      <c r="J594" t="n">
        <v>220.57</v>
      </c>
      <c r="K594" t="n">
        <v>55.27</v>
      </c>
      <c r="L594" t="n">
        <v>11.25</v>
      </c>
      <c r="M594" t="n">
        <v>19</v>
      </c>
      <c r="N594" t="n">
        <v>49.05</v>
      </c>
      <c r="O594" t="n">
        <v>27438.03</v>
      </c>
      <c r="P594" t="n">
        <v>302.47</v>
      </c>
      <c r="Q594" t="n">
        <v>1397.22</v>
      </c>
      <c r="R594" t="n">
        <v>90.7</v>
      </c>
      <c r="S594" t="n">
        <v>66.97</v>
      </c>
      <c r="T594" t="n">
        <v>9247.530000000001</v>
      </c>
      <c r="U594" t="n">
        <v>0.74</v>
      </c>
      <c r="V594" t="n">
        <v>0.85</v>
      </c>
      <c r="W594" t="n">
        <v>5.33</v>
      </c>
      <c r="X594" t="n">
        <v>0.5600000000000001</v>
      </c>
      <c r="Y594" t="n">
        <v>1</v>
      </c>
      <c r="Z594" t="n">
        <v>10</v>
      </c>
    </row>
    <row r="595">
      <c r="A595" t="n">
        <v>42</v>
      </c>
      <c r="B595" t="n">
        <v>105</v>
      </c>
      <c r="C595" t="inlineStr">
        <is>
          <t xml:space="preserve">CONCLUIDO	</t>
        </is>
      </c>
      <c r="D595" t="n">
        <v>3.5602</v>
      </c>
      <c r="E595" t="n">
        <v>28.09</v>
      </c>
      <c r="F595" t="n">
        <v>24.71</v>
      </c>
      <c r="G595" t="n">
        <v>74.14</v>
      </c>
      <c r="H595" t="n">
        <v>0.92</v>
      </c>
      <c r="I595" t="n">
        <v>20</v>
      </c>
      <c r="J595" t="n">
        <v>220.99</v>
      </c>
      <c r="K595" t="n">
        <v>55.27</v>
      </c>
      <c r="L595" t="n">
        <v>11.5</v>
      </c>
      <c r="M595" t="n">
        <v>18</v>
      </c>
      <c r="N595" t="n">
        <v>49.21</v>
      </c>
      <c r="O595" t="n">
        <v>27489.03</v>
      </c>
      <c r="P595" t="n">
        <v>301.75</v>
      </c>
      <c r="Q595" t="n">
        <v>1397.24</v>
      </c>
      <c r="R595" t="n">
        <v>90.45999999999999</v>
      </c>
      <c r="S595" t="n">
        <v>66.97</v>
      </c>
      <c r="T595" t="n">
        <v>9130.76</v>
      </c>
      <c r="U595" t="n">
        <v>0.74</v>
      </c>
      <c r="V595" t="n">
        <v>0.85</v>
      </c>
      <c r="W595" t="n">
        <v>5.32</v>
      </c>
      <c r="X595" t="n">
        <v>0.55</v>
      </c>
      <c r="Y595" t="n">
        <v>1</v>
      </c>
      <c r="Z595" t="n">
        <v>10</v>
      </c>
    </row>
    <row r="596">
      <c r="A596" t="n">
        <v>43</v>
      </c>
      <c r="B596" t="n">
        <v>105</v>
      </c>
      <c r="C596" t="inlineStr">
        <is>
          <t xml:space="preserve">CONCLUIDO	</t>
        </is>
      </c>
      <c r="D596" t="n">
        <v>3.5627</v>
      </c>
      <c r="E596" t="n">
        <v>28.07</v>
      </c>
      <c r="F596" t="n">
        <v>24.69</v>
      </c>
      <c r="G596" t="n">
        <v>74.08</v>
      </c>
      <c r="H596" t="n">
        <v>0.9399999999999999</v>
      </c>
      <c r="I596" t="n">
        <v>20</v>
      </c>
      <c r="J596" t="n">
        <v>221.4</v>
      </c>
      <c r="K596" t="n">
        <v>55.27</v>
      </c>
      <c r="L596" t="n">
        <v>11.75</v>
      </c>
      <c r="M596" t="n">
        <v>18</v>
      </c>
      <c r="N596" t="n">
        <v>49.38</v>
      </c>
      <c r="O596" t="n">
        <v>27540.09</v>
      </c>
      <c r="P596" t="n">
        <v>298.46</v>
      </c>
      <c r="Q596" t="n">
        <v>1397.3</v>
      </c>
      <c r="R596" t="n">
        <v>89.70999999999999</v>
      </c>
      <c r="S596" t="n">
        <v>66.97</v>
      </c>
      <c r="T596" t="n">
        <v>8756.280000000001</v>
      </c>
      <c r="U596" t="n">
        <v>0.75</v>
      </c>
      <c r="V596" t="n">
        <v>0.85</v>
      </c>
      <c r="W596" t="n">
        <v>5.33</v>
      </c>
      <c r="X596" t="n">
        <v>0.53</v>
      </c>
      <c r="Y596" t="n">
        <v>1</v>
      </c>
      <c r="Z596" t="n">
        <v>10</v>
      </c>
    </row>
    <row r="597">
      <c r="A597" t="n">
        <v>44</v>
      </c>
      <c r="B597" t="n">
        <v>105</v>
      </c>
      <c r="C597" t="inlineStr">
        <is>
          <t xml:space="preserve">CONCLUIDO	</t>
        </is>
      </c>
      <c r="D597" t="n">
        <v>3.5694</v>
      </c>
      <c r="E597" t="n">
        <v>28.02</v>
      </c>
      <c r="F597" t="n">
        <v>24.68</v>
      </c>
      <c r="G597" t="n">
        <v>77.94</v>
      </c>
      <c r="H597" t="n">
        <v>0.96</v>
      </c>
      <c r="I597" t="n">
        <v>19</v>
      </c>
      <c r="J597" t="n">
        <v>221.81</v>
      </c>
      <c r="K597" t="n">
        <v>55.27</v>
      </c>
      <c r="L597" t="n">
        <v>12</v>
      </c>
      <c r="M597" t="n">
        <v>17</v>
      </c>
      <c r="N597" t="n">
        <v>49.54</v>
      </c>
      <c r="O597" t="n">
        <v>27591.21</v>
      </c>
      <c r="P597" t="n">
        <v>298.3</v>
      </c>
      <c r="Q597" t="n">
        <v>1397.26</v>
      </c>
      <c r="R597" t="n">
        <v>89.42</v>
      </c>
      <c r="S597" t="n">
        <v>66.97</v>
      </c>
      <c r="T597" t="n">
        <v>8618.67</v>
      </c>
      <c r="U597" t="n">
        <v>0.75</v>
      </c>
      <c r="V597" t="n">
        <v>0.85</v>
      </c>
      <c r="W597" t="n">
        <v>5.32</v>
      </c>
      <c r="X597" t="n">
        <v>0.51</v>
      </c>
      <c r="Y597" t="n">
        <v>1</v>
      </c>
      <c r="Z597" t="n">
        <v>10</v>
      </c>
    </row>
    <row r="598">
      <c r="A598" t="n">
        <v>45</v>
      </c>
      <c r="B598" t="n">
        <v>105</v>
      </c>
      <c r="C598" t="inlineStr">
        <is>
          <t xml:space="preserve">CONCLUIDO	</t>
        </is>
      </c>
      <c r="D598" t="n">
        <v>3.5689</v>
      </c>
      <c r="E598" t="n">
        <v>28.02</v>
      </c>
      <c r="F598" t="n">
        <v>24.68</v>
      </c>
      <c r="G598" t="n">
        <v>77.95</v>
      </c>
      <c r="H598" t="n">
        <v>0.98</v>
      </c>
      <c r="I598" t="n">
        <v>19</v>
      </c>
      <c r="J598" t="n">
        <v>222.23</v>
      </c>
      <c r="K598" t="n">
        <v>55.27</v>
      </c>
      <c r="L598" t="n">
        <v>12.25</v>
      </c>
      <c r="M598" t="n">
        <v>17</v>
      </c>
      <c r="N598" t="n">
        <v>49.71</v>
      </c>
      <c r="O598" t="n">
        <v>27642.51</v>
      </c>
      <c r="P598" t="n">
        <v>296.26</v>
      </c>
      <c r="Q598" t="n">
        <v>1397.21</v>
      </c>
      <c r="R598" t="n">
        <v>89.45999999999999</v>
      </c>
      <c r="S598" t="n">
        <v>66.97</v>
      </c>
      <c r="T598" t="n">
        <v>8637.09</v>
      </c>
      <c r="U598" t="n">
        <v>0.75</v>
      </c>
      <c r="V598" t="n">
        <v>0.85</v>
      </c>
      <c r="W598" t="n">
        <v>5.33</v>
      </c>
      <c r="X598" t="n">
        <v>0.52</v>
      </c>
      <c r="Y598" t="n">
        <v>1</v>
      </c>
      <c r="Z598" t="n">
        <v>10</v>
      </c>
    </row>
    <row r="599">
      <c r="A599" t="n">
        <v>46</v>
      </c>
      <c r="B599" t="n">
        <v>105</v>
      </c>
      <c r="C599" t="inlineStr">
        <is>
          <t xml:space="preserve">CONCLUIDO	</t>
        </is>
      </c>
      <c r="D599" t="n">
        <v>3.5781</v>
      </c>
      <c r="E599" t="n">
        <v>27.95</v>
      </c>
      <c r="F599" t="n">
        <v>24.65</v>
      </c>
      <c r="G599" t="n">
        <v>82.18000000000001</v>
      </c>
      <c r="H599" t="n">
        <v>1</v>
      </c>
      <c r="I599" t="n">
        <v>18</v>
      </c>
      <c r="J599" t="n">
        <v>222.65</v>
      </c>
      <c r="K599" t="n">
        <v>55.27</v>
      </c>
      <c r="L599" t="n">
        <v>12.5</v>
      </c>
      <c r="M599" t="n">
        <v>16</v>
      </c>
      <c r="N599" t="n">
        <v>49.87</v>
      </c>
      <c r="O599" t="n">
        <v>27693.75</v>
      </c>
      <c r="P599" t="n">
        <v>293.71</v>
      </c>
      <c r="Q599" t="n">
        <v>1397.2</v>
      </c>
      <c r="R599" t="n">
        <v>88.7</v>
      </c>
      <c r="S599" t="n">
        <v>66.97</v>
      </c>
      <c r="T599" t="n">
        <v>8259.459999999999</v>
      </c>
      <c r="U599" t="n">
        <v>0.76</v>
      </c>
      <c r="V599" t="n">
        <v>0.85</v>
      </c>
      <c r="W599" t="n">
        <v>5.32</v>
      </c>
      <c r="X599" t="n">
        <v>0.49</v>
      </c>
      <c r="Y599" t="n">
        <v>1</v>
      </c>
      <c r="Z599" t="n">
        <v>10</v>
      </c>
    </row>
    <row r="600">
      <c r="A600" t="n">
        <v>47</v>
      </c>
      <c r="B600" t="n">
        <v>105</v>
      </c>
      <c r="C600" t="inlineStr">
        <is>
          <t xml:space="preserve">CONCLUIDO	</t>
        </is>
      </c>
      <c r="D600" t="n">
        <v>3.5782</v>
      </c>
      <c r="E600" t="n">
        <v>27.95</v>
      </c>
      <c r="F600" t="n">
        <v>24.65</v>
      </c>
      <c r="G600" t="n">
        <v>82.17</v>
      </c>
      <c r="H600" t="n">
        <v>1.02</v>
      </c>
      <c r="I600" t="n">
        <v>18</v>
      </c>
      <c r="J600" t="n">
        <v>223.06</v>
      </c>
      <c r="K600" t="n">
        <v>55.27</v>
      </c>
      <c r="L600" t="n">
        <v>12.75</v>
      </c>
      <c r="M600" t="n">
        <v>16</v>
      </c>
      <c r="N600" t="n">
        <v>50.04</v>
      </c>
      <c r="O600" t="n">
        <v>27745.04</v>
      </c>
      <c r="P600" t="n">
        <v>292.75</v>
      </c>
      <c r="Q600" t="n">
        <v>1397.2</v>
      </c>
      <c r="R600" t="n">
        <v>88.58</v>
      </c>
      <c r="S600" t="n">
        <v>66.97</v>
      </c>
      <c r="T600" t="n">
        <v>8203.76</v>
      </c>
      <c r="U600" t="n">
        <v>0.76</v>
      </c>
      <c r="V600" t="n">
        <v>0.85</v>
      </c>
      <c r="W600" t="n">
        <v>5.32</v>
      </c>
      <c r="X600" t="n">
        <v>0.49</v>
      </c>
      <c r="Y600" t="n">
        <v>1</v>
      </c>
      <c r="Z600" t="n">
        <v>10</v>
      </c>
    </row>
    <row r="601">
      <c r="A601" t="n">
        <v>48</v>
      </c>
      <c r="B601" t="n">
        <v>105</v>
      </c>
      <c r="C601" t="inlineStr">
        <is>
          <t xml:space="preserve">CONCLUIDO	</t>
        </is>
      </c>
      <c r="D601" t="n">
        <v>3.5878</v>
      </c>
      <c r="E601" t="n">
        <v>27.87</v>
      </c>
      <c r="F601" t="n">
        <v>24.62</v>
      </c>
      <c r="G601" t="n">
        <v>86.89</v>
      </c>
      <c r="H601" t="n">
        <v>1.03</v>
      </c>
      <c r="I601" t="n">
        <v>17</v>
      </c>
      <c r="J601" t="n">
        <v>223.48</v>
      </c>
      <c r="K601" t="n">
        <v>55.27</v>
      </c>
      <c r="L601" t="n">
        <v>13</v>
      </c>
      <c r="M601" t="n">
        <v>15</v>
      </c>
      <c r="N601" t="n">
        <v>50.21</v>
      </c>
      <c r="O601" t="n">
        <v>27796.39</v>
      </c>
      <c r="P601" t="n">
        <v>289.94</v>
      </c>
      <c r="Q601" t="n">
        <v>1397.18</v>
      </c>
      <c r="R601" t="n">
        <v>87.22</v>
      </c>
      <c r="S601" t="n">
        <v>66.97</v>
      </c>
      <c r="T601" t="n">
        <v>7526.9</v>
      </c>
      <c r="U601" t="n">
        <v>0.77</v>
      </c>
      <c r="V601" t="n">
        <v>0.85</v>
      </c>
      <c r="W601" t="n">
        <v>5.32</v>
      </c>
      <c r="X601" t="n">
        <v>0.45</v>
      </c>
      <c r="Y601" t="n">
        <v>1</v>
      </c>
      <c r="Z601" t="n">
        <v>10</v>
      </c>
    </row>
    <row r="602">
      <c r="A602" t="n">
        <v>49</v>
      </c>
      <c r="B602" t="n">
        <v>105</v>
      </c>
      <c r="C602" t="inlineStr">
        <is>
          <t xml:space="preserve">CONCLUIDO	</t>
        </is>
      </c>
      <c r="D602" t="n">
        <v>3.587</v>
      </c>
      <c r="E602" t="n">
        <v>27.88</v>
      </c>
      <c r="F602" t="n">
        <v>24.62</v>
      </c>
      <c r="G602" t="n">
        <v>86.91</v>
      </c>
      <c r="H602" t="n">
        <v>1.05</v>
      </c>
      <c r="I602" t="n">
        <v>17</v>
      </c>
      <c r="J602" t="n">
        <v>223.89</v>
      </c>
      <c r="K602" t="n">
        <v>55.27</v>
      </c>
      <c r="L602" t="n">
        <v>13.25</v>
      </c>
      <c r="M602" t="n">
        <v>15</v>
      </c>
      <c r="N602" t="n">
        <v>50.37</v>
      </c>
      <c r="O602" t="n">
        <v>27847.8</v>
      </c>
      <c r="P602" t="n">
        <v>289.52</v>
      </c>
      <c r="Q602" t="n">
        <v>1397.26</v>
      </c>
      <c r="R602" t="n">
        <v>87.33</v>
      </c>
      <c r="S602" t="n">
        <v>66.97</v>
      </c>
      <c r="T602" t="n">
        <v>7582.52</v>
      </c>
      <c r="U602" t="n">
        <v>0.77</v>
      </c>
      <c r="V602" t="n">
        <v>0.85</v>
      </c>
      <c r="W602" t="n">
        <v>5.33</v>
      </c>
      <c r="X602" t="n">
        <v>0.46</v>
      </c>
      <c r="Y602" t="n">
        <v>1</v>
      </c>
      <c r="Z602" t="n">
        <v>10</v>
      </c>
    </row>
    <row r="603">
      <c r="A603" t="n">
        <v>50</v>
      </c>
      <c r="B603" t="n">
        <v>105</v>
      </c>
      <c r="C603" t="inlineStr">
        <is>
          <t xml:space="preserve">CONCLUIDO	</t>
        </is>
      </c>
      <c r="D603" t="n">
        <v>3.5861</v>
      </c>
      <c r="E603" t="n">
        <v>27.89</v>
      </c>
      <c r="F603" t="n">
        <v>24.63</v>
      </c>
      <c r="G603" t="n">
        <v>86.93000000000001</v>
      </c>
      <c r="H603" t="n">
        <v>1.07</v>
      </c>
      <c r="I603" t="n">
        <v>17</v>
      </c>
      <c r="J603" t="n">
        <v>224.31</v>
      </c>
      <c r="K603" t="n">
        <v>55.27</v>
      </c>
      <c r="L603" t="n">
        <v>13.5</v>
      </c>
      <c r="M603" t="n">
        <v>15</v>
      </c>
      <c r="N603" t="n">
        <v>50.54</v>
      </c>
      <c r="O603" t="n">
        <v>27899.27</v>
      </c>
      <c r="P603" t="n">
        <v>286.33</v>
      </c>
      <c r="Q603" t="n">
        <v>1397.25</v>
      </c>
      <c r="R603" t="n">
        <v>87.65000000000001</v>
      </c>
      <c r="S603" t="n">
        <v>66.97</v>
      </c>
      <c r="T603" t="n">
        <v>7740.99</v>
      </c>
      <c r="U603" t="n">
        <v>0.76</v>
      </c>
      <c r="V603" t="n">
        <v>0.85</v>
      </c>
      <c r="W603" t="n">
        <v>5.32</v>
      </c>
      <c r="X603" t="n">
        <v>0.47</v>
      </c>
      <c r="Y603" t="n">
        <v>1</v>
      </c>
      <c r="Z603" t="n">
        <v>10</v>
      </c>
    </row>
    <row r="604">
      <c r="A604" t="n">
        <v>51</v>
      </c>
      <c r="B604" t="n">
        <v>105</v>
      </c>
      <c r="C604" t="inlineStr">
        <is>
          <t xml:space="preserve">CONCLUIDO	</t>
        </is>
      </c>
      <c r="D604" t="n">
        <v>3.5949</v>
      </c>
      <c r="E604" t="n">
        <v>27.82</v>
      </c>
      <c r="F604" t="n">
        <v>24.6</v>
      </c>
      <c r="G604" t="n">
        <v>92.26000000000001</v>
      </c>
      <c r="H604" t="n">
        <v>1.09</v>
      </c>
      <c r="I604" t="n">
        <v>16</v>
      </c>
      <c r="J604" t="n">
        <v>224.73</v>
      </c>
      <c r="K604" t="n">
        <v>55.27</v>
      </c>
      <c r="L604" t="n">
        <v>13.75</v>
      </c>
      <c r="M604" t="n">
        <v>14</v>
      </c>
      <c r="N604" t="n">
        <v>50.71</v>
      </c>
      <c r="O604" t="n">
        <v>27950.8</v>
      </c>
      <c r="P604" t="n">
        <v>286.06</v>
      </c>
      <c r="Q604" t="n">
        <v>1397.17</v>
      </c>
      <c r="R604" t="n">
        <v>86.72</v>
      </c>
      <c r="S604" t="n">
        <v>66.97</v>
      </c>
      <c r="T604" t="n">
        <v>7283.55</v>
      </c>
      <c r="U604" t="n">
        <v>0.77</v>
      </c>
      <c r="V604" t="n">
        <v>0.86</v>
      </c>
      <c r="W604" t="n">
        <v>5.32</v>
      </c>
      <c r="X604" t="n">
        <v>0.44</v>
      </c>
      <c r="Y604" t="n">
        <v>1</v>
      </c>
      <c r="Z604" t="n">
        <v>10</v>
      </c>
    </row>
    <row r="605">
      <c r="A605" t="n">
        <v>52</v>
      </c>
      <c r="B605" t="n">
        <v>105</v>
      </c>
      <c r="C605" t="inlineStr">
        <is>
          <t xml:space="preserve">CONCLUIDO	</t>
        </is>
      </c>
      <c r="D605" t="n">
        <v>3.5944</v>
      </c>
      <c r="E605" t="n">
        <v>27.82</v>
      </c>
      <c r="F605" t="n">
        <v>24.61</v>
      </c>
      <c r="G605" t="n">
        <v>92.28</v>
      </c>
      <c r="H605" t="n">
        <v>1.11</v>
      </c>
      <c r="I605" t="n">
        <v>16</v>
      </c>
      <c r="J605" t="n">
        <v>225.15</v>
      </c>
      <c r="K605" t="n">
        <v>55.27</v>
      </c>
      <c r="L605" t="n">
        <v>14</v>
      </c>
      <c r="M605" t="n">
        <v>12</v>
      </c>
      <c r="N605" t="n">
        <v>50.88</v>
      </c>
      <c r="O605" t="n">
        <v>28002.38</v>
      </c>
      <c r="P605" t="n">
        <v>284.18</v>
      </c>
      <c r="Q605" t="n">
        <v>1397.37</v>
      </c>
      <c r="R605" t="n">
        <v>86.84999999999999</v>
      </c>
      <c r="S605" t="n">
        <v>66.97</v>
      </c>
      <c r="T605" t="n">
        <v>7348.45</v>
      </c>
      <c r="U605" t="n">
        <v>0.77</v>
      </c>
      <c r="V605" t="n">
        <v>0.86</v>
      </c>
      <c r="W605" t="n">
        <v>5.32</v>
      </c>
      <c r="X605" t="n">
        <v>0.44</v>
      </c>
      <c r="Y605" t="n">
        <v>1</v>
      </c>
      <c r="Z605" t="n">
        <v>10</v>
      </c>
    </row>
    <row r="606">
      <c r="A606" t="n">
        <v>53</v>
      </c>
      <c r="B606" t="n">
        <v>105</v>
      </c>
      <c r="C606" t="inlineStr">
        <is>
          <t xml:space="preserve">CONCLUIDO	</t>
        </is>
      </c>
      <c r="D606" t="n">
        <v>3.5951</v>
      </c>
      <c r="E606" t="n">
        <v>27.82</v>
      </c>
      <c r="F606" t="n">
        <v>24.6</v>
      </c>
      <c r="G606" t="n">
        <v>92.26000000000001</v>
      </c>
      <c r="H606" t="n">
        <v>1.12</v>
      </c>
      <c r="I606" t="n">
        <v>16</v>
      </c>
      <c r="J606" t="n">
        <v>225.57</v>
      </c>
      <c r="K606" t="n">
        <v>55.27</v>
      </c>
      <c r="L606" t="n">
        <v>14.25</v>
      </c>
      <c r="M606" t="n">
        <v>11</v>
      </c>
      <c r="N606" t="n">
        <v>51.04</v>
      </c>
      <c r="O606" t="n">
        <v>28054.03</v>
      </c>
      <c r="P606" t="n">
        <v>282.72</v>
      </c>
      <c r="Q606" t="n">
        <v>1397.18</v>
      </c>
      <c r="R606" t="n">
        <v>86.73999999999999</v>
      </c>
      <c r="S606" t="n">
        <v>66.97</v>
      </c>
      <c r="T606" t="n">
        <v>7293.84</v>
      </c>
      <c r="U606" t="n">
        <v>0.77</v>
      </c>
      <c r="V606" t="n">
        <v>0.86</v>
      </c>
      <c r="W606" t="n">
        <v>5.32</v>
      </c>
      <c r="X606" t="n">
        <v>0.44</v>
      </c>
      <c r="Y606" t="n">
        <v>1</v>
      </c>
      <c r="Z606" t="n">
        <v>10</v>
      </c>
    </row>
    <row r="607">
      <c r="A607" t="n">
        <v>54</v>
      </c>
      <c r="B607" t="n">
        <v>105</v>
      </c>
      <c r="C607" t="inlineStr">
        <is>
          <t xml:space="preserve">CONCLUIDO	</t>
        </is>
      </c>
      <c r="D607" t="n">
        <v>3.6052</v>
      </c>
      <c r="E607" t="n">
        <v>27.74</v>
      </c>
      <c r="F607" t="n">
        <v>24.56</v>
      </c>
      <c r="G607" t="n">
        <v>98.26000000000001</v>
      </c>
      <c r="H607" t="n">
        <v>1.14</v>
      </c>
      <c r="I607" t="n">
        <v>15</v>
      </c>
      <c r="J607" t="n">
        <v>225.99</v>
      </c>
      <c r="K607" t="n">
        <v>55.27</v>
      </c>
      <c r="L607" t="n">
        <v>14.5</v>
      </c>
      <c r="M607" t="n">
        <v>10</v>
      </c>
      <c r="N607" t="n">
        <v>51.21</v>
      </c>
      <c r="O607" t="n">
        <v>28105.73</v>
      </c>
      <c r="P607" t="n">
        <v>281.54</v>
      </c>
      <c r="Q607" t="n">
        <v>1397.22</v>
      </c>
      <c r="R607" t="n">
        <v>85.40000000000001</v>
      </c>
      <c r="S607" t="n">
        <v>66.97</v>
      </c>
      <c r="T607" t="n">
        <v>6626.24</v>
      </c>
      <c r="U607" t="n">
        <v>0.78</v>
      </c>
      <c r="V607" t="n">
        <v>0.86</v>
      </c>
      <c r="W607" t="n">
        <v>5.32</v>
      </c>
      <c r="X607" t="n">
        <v>0.4</v>
      </c>
      <c r="Y607" t="n">
        <v>1</v>
      </c>
      <c r="Z607" t="n">
        <v>10</v>
      </c>
    </row>
    <row r="608">
      <c r="A608" t="n">
        <v>55</v>
      </c>
      <c r="B608" t="n">
        <v>105</v>
      </c>
      <c r="C608" t="inlineStr">
        <is>
          <t xml:space="preserve">CONCLUIDO	</t>
        </is>
      </c>
      <c r="D608" t="n">
        <v>3.6057</v>
      </c>
      <c r="E608" t="n">
        <v>27.73</v>
      </c>
      <c r="F608" t="n">
        <v>24.56</v>
      </c>
      <c r="G608" t="n">
        <v>98.23999999999999</v>
      </c>
      <c r="H608" t="n">
        <v>1.16</v>
      </c>
      <c r="I608" t="n">
        <v>15</v>
      </c>
      <c r="J608" t="n">
        <v>226.41</v>
      </c>
      <c r="K608" t="n">
        <v>55.27</v>
      </c>
      <c r="L608" t="n">
        <v>14.75</v>
      </c>
      <c r="M608" t="n">
        <v>9</v>
      </c>
      <c r="N608" t="n">
        <v>51.38</v>
      </c>
      <c r="O608" t="n">
        <v>28157.49</v>
      </c>
      <c r="P608" t="n">
        <v>281.41</v>
      </c>
      <c r="Q608" t="n">
        <v>1397.18</v>
      </c>
      <c r="R608" t="n">
        <v>85.3</v>
      </c>
      <c r="S608" t="n">
        <v>66.97</v>
      </c>
      <c r="T608" t="n">
        <v>6575.44</v>
      </c>
      <c r="U608" t="n">
        <v>0.79</v>
      </c>
      <c r="V608" t="n">
        <v>0.86</v>
      </c>
      <c r="W608" t="n">
        <v>5.32</v>
      </c>
      <c r="X608" t="n">
        <v>0.4</v>
      </c>
      <c r="Y608" t="n">
        <v>1</v>
      </c>
      <c r="Z608" t="n">
        <v>10</v>
      </c>
    </row>
    <row r="609">
      <c r="A609" t="n">
        <v>56</v>
      </c>
      <c r="B609" t="n">
        <v>105</v>
      </c>
      <c r="C609" t="inlineStr">
        <is>
          <t xml:space="preserve">CONCLUIDO	</t>
        </is>
      </c>
      <c r="D609" t="n">
        <v>3.6022</v>
      </c>
      <c r="E609" t="n">
        <v>27.76</v>
      </c>
      <c r="F609" t="n">
        <v>24.59</v>
      </c>
      <c r="G609" t="n">
        <v>98.34999999999999</v>
      </c>
      <c r="H609" t="n">
        <v>1.18</v>
      </c>
      <c r="I609" t="n">
        <v>15</v>
      </c>
      <c r="J609" t="n">
        <v>226.83</v>
      </c>
      <c r="K609" t="n">
        <v>55.27</v>
      </c>
      <c r="L609" t="n">
        <v>15</v>
      </c>
      <c r="M609" t="n">
        <v>5</v>
      </c>
      <c r="N609" t="n">
        <v>51.55</v>
      </c>
      <c r="O609" t="n">
        <v>28209.31</v>
      </c>
      <c r="P609" t="n">
        <v>280.05</v>
      </c>
      <c r="Q609" t="n">
        <v>1397.22</v>
      </c>
      <c r="R609" t="n">
        <v>85.95999999999999</v>
      </c>
      <c r="S609" t="n">
        <v>66.97</v>
      </c>
      <c r="T609" t="n">
        <v>6908.93</v>
      </c>
      <c r="U609" t="n">
        <v>0.78</v>
      </c>
      <c r="V609" t="n">
        <v>0.86</v>
      </c>
      <c r="W609" t="n">
        <v>5.33</v>
      </c>
      <c r="X609" t="n">
        <v>0.42</v>
      </c>
      <c r="Y609" t="n">
        <v>1</v>
      </c>
      <c r="Z609" t="n">
        <v>10</v>
      </c>
    </row>
    <row r="610">
      <c r="A610" t="n">
        <v>57</v>
      </c>
      <c r="B610" t="n">
        <v>105</v>
      </c>
      <c r="C610" t="inlineStr">
        <is>
          <t xml:space="preserve">CONCLUIDO	</t>
        </is>
      </c>
      <c r="D610" t="n">
        <v>3.6018</v>
      </c>
      <c r="E610" t="n">
        <v>27.76</v>
      </c>
      <c r="F610" t="n">
        <v>24.59</v>
      </c>
      <c r="G610" t="n">
        <v>98.36</v>
      </c>
      <c r="H610" t="n">
        <v>1.19</v>
      </c>
      <c r="I610" t="n">
        <v>15</v>
      </c>
      <c r="J610" t="n">
        <v>227.25</v>
      </c>
      <c r="K610" t="n">
        <v>55.27</v>
      </c>
      <c r="L610" t="n">
        <v>15.25</v>
      </c>
      <c r="M610" t="n">
        <v>3</v>
      </c>
      <c r="N610" t="n">
        <v>51.72</v>
      </c>
      <c r="O610" t="n">
        <v>28261.2</v>
      </c>
      <c r="P610" t="n">
        <v>280.19</v>
      </c>
      <c r="Q610" t="n">
        <v>1397.31</v>
      </c>
      <c r="R610" t="n">
        <v>85.93000000000001</v>
      </c>
      <c r="S610" t="n">
        <v>66.97</v>
      </c>
      <c r="T610" t="n">
        <v>6889.74</v>
      </c>
      <c r="U610" t="n">
        <v>0.78</v>
      </c>
      <c r="V610" t="n">
        <v>0.86</v>
      </c>
      <c r="W610" t="n">
        <v>5.33</v>
      </c>
      <c r="X610" t="n">
        <v>0.42</v>
      </c>
      <c r="Y610" t="n">
        <v>1</v>
      </c>
      <c r="Z610" t="n">
        <v>10</v>
      </c>
    </row>
    <row r="611">
      <c r="A611" t="n">
        <v>58</v>
      </c>
      <c r="B611" t="n">
        <v>105</v>
      </c>
      <c r="C611" t="inlineStr">
        <is>
          <t xml:space="preserve">CONCLUIDO	</t>
        </is>
      </c>
      <c r="D611" t="n">
        <v>3.6015</v>
      </c>
      <c r="E611" t="n">
        <v>27.77</v>
      </c>
      <c r="F611" t="n">
        <v>24.59</v>
      </c>
      <c r="G611" t="n">
        <v>98.37</v>
      </c>
      <c r="H611" t="n">
        <v>1.21</v>
      </c>
      <c r="I611" t="n">
        <v>15</v>
      </c>
      <c r="J611" t="n">
        <v>227.67</v>
      </c>
      <c r="K611" t="n">
        <v>55.27</v>
      </c>
      <c r="L611" t="n">
        <v>15.5</v>
      </c>
      <c r="M611" t="n">
        <v>2</v>
      </c>
      <c r="N611" t="n">
        <v>51.9</v>
      </c>
      <c r="O611" t="n">
        <v>28313.14</v>
      </c>
      <c r="P611" t="n">
        <v>280.24</v>
      </c>
      <c r="Q611" t="n">
        <v>1397.2</v>
      </c>
      <c r="R611" t="n">
        <v>85.97</v>
      </c>
      <c r="S611" t="n">
        <v>66.97</v>
      </c>
      <c r="T611" t="n">
        <v>6912.96</v>
      </c>
      <c r="U611" t="n">
        <v>0.78</v>
      </c>
      <c r="V611" t="n">
        <v>0.86</v>
      </c>
      <c r="W611" t="n">
        <v>5.34</v>
      </c>
      <c r="X611" t="n">
        <v>0.43</v>
      </c>
      <c r="Y611" t="n">
        <v>1</v>
      </c>
      <c r="Z611" t="n">
        <v>10</v>
      </c>
    </row>
    <row r="612">
      <c r="A612" t="n">
        <v>59</v>
      </c>
      <c r="B612" t="n">
        <v>105</v>
      </c>
      <c r="C612" t="inlineStr">
        <is>
          <t xml:space="preserve">CONCLUIDO	</t>
        </is>
      </c>
      <c r="D612" t="n">
        <v>3.601</v>
      </c>
      <c r="E612" t="n">
        <v>27.77</v>
      </c>
      <c r="F612" t="n">
        <v>24.6</v>
      </c>
      <c r="G612" t="n">
        <v>98.39</v>
      </c>
      <c r="H612" t="n">
        <v>1.23</v>
      </c>
      <c r="I612" t="n">
        <v>15</v>
      </c>
      <c r="J612" t="n">
        <v>228.09</v>
      </c>
      <c r="K612" t="n">
        <v>55.27</v>
      </c>
      <c r="L612" t="n">
        <v>15.75</v>
      </c>
      <c r="M612" t="n">
        <v>2</v>
      </c>
      <c r="N612" t="n">
        <v>52.07</v>
      </c>
      <c r="O612" t="n">
        <v>28365.14</v>
      </c>
      <c r="P612" t="n">
        <v>280.32</v>
      </c>
      <c r="Q612" t="n">
        <v>1397.2</v>
      </c>
      <c r="R612" t="n">
        <v>86.06</v>
      </c>
      <c r="S612" t="n">
        <v>66.97</v>
      </c>
      <c r="T612" t="n">
        <v>6956.96</v>
      </c>
      <c r="U612" t="n">
        <v>0.78</v>
      </c>
      <c r="V612" t="n">
        <v>0.86</v>
      </c>
      <c r="W612" t="n">
        <v>5.34</v>
      </c>
      <c r="X612" t="n">
        <v>0.43</v>
      </c>
      <c r="Y612" t="n">
        <v>1</v>
      </c>
      <c r="Z612" t="n">
        <v>10</v>
      </c>
    </row>
    <row r="613">
      <c r="A613" t="n">
        <v>60</v>
      </c>
      <c r="B613" t="n">
        <v>105</v>
      </c>
      <c r="C613" t="inlineStr">
        <is>
          <t xml:space="preserve">CONCLUIDO	</t>
        </is>
      </c>
      <c r="D613" t="n">
        <v>3.6012</v>
      </c>
      <c r="E613" t="n">
        <v>27.77</v>
      </c>
      <c r="F613" t="n">
        <v>24.6</v>
      </c>
      <c r="G613" t="n">
        <v>98.38</v>
      </c>
      <c r="H613" t="n">
        <v>1.24</v>
      </c>
      <c r="I613" t="n">
        <v>15</v>
      </c>
      <c r="J613" t="n">
        <v>228.51</v>
      </c>
      <c r="K613" t="n">
        <v>55.27</v>
      </c>
      <c r="L613" t="n">
        <v>16</v>
      </c>
      <c r="M613" t="n">
        <v>0</v>
      </c>
      <c r="N613" t="n">
        <v>52.24</v>
      </c>
      <c r="O613" t="n">
        <v>28417.2</v>
      </c>
      <c r="P613" t="n">
        <v>280.76</v>
      </c>
      <c r="Q613" t="n">
        <v>1397.21</v>
      </c>
      <c r="R613" t="n">
        <v>86.01000000000001</v>
      </c>
      <c r="S613" t="n">
        <v>66.97</v>
      </c>
      <c r="T613" t="n">
        <v>6929.67</v>
      </c>
      <c r="U613" t="n">
        <v>0.78</v>
      </c>
      <c r="V613" t="n">
        <v>0.86</v>
      </c>
      <c r="W613" t="n">
        <v>5.34</v>
      </c>
      <c r="X613" t="n">
        <v>0.43</v>
      </c>
      <c r="Y613" t="n">
        <v>1</v>
      </c>
      <c r="Z613" t="n">
        <v>10</v>
      </c>
    </row>
    <row r="614">
      <c r="A614" t="n">
        <v>0</v>
      </c>
      <c r="B614" t="n">
        <v>60</v>
      </c>
      <c r="C614" t="inlineStr">
        <is>
          <t xml:space="preserve">CONCLUIDO	</t>
        </is>
      </c>
      <c r="D614" t="n">
        <v>2.561</v>
      </c>
      <c r="E614" t="n">
        <v>39.05</v>
      </c>
      <c r="F614" t="n">
        <v>30.99</v>
      </c>
      <c r="G614" t="n">
        <v>8.01</v>
      </c>
      <c r="H614" t="n">
        <v>0.14</v>
      </c>
      <c r="I614" t="n">
        <v>232</v>
      </c>
      <c r="J614" t="n">
        <v>124.63</v>
      </c>
      <c r="K614" t="n">
        <v>45</v>
      </c>
      <c r="L614" t="n">
        <v>1</v>
      </c>
      <c r="M614" t="n">
        <v>230</v>
      </c>
      <c r="N614" t="n">
        <v>18.64</v>
      </c>
      <c r="O614" t="n">
        <v>15605.44</v>
      </c>
      <c r="P614" t="n">
        <v>320.16</v>
      </c>
      <c r="Q614" t="n">
        <v>1397.66</v>
      </c>
      <c r="R614" t="n">
        <v>294.41</v>
      </c>
      <c r="S614" t="n">
        <v>66.97</v>
      </c>
      <c r="T614" t="n">
        <v>110047.74</v>
      </c>
      <c r="U614" t="n">
        <v>0.23</v>
      </c>
      <c r="V614" t="n">
        <v>0.68</v>
      </c>
      <c r="W614" t="n">
        <v>5.69</v>
      </c>
      <c r="X614" t="n">
        <v>6.81</v>
      </c>
      <c r="Y614" t="n">
        <v>1</v>
      </c>
      <c r="Z614" t="n">
        <v>10</v>
      </c>
    </row>
    <row r="615">
      <c r="A615" t="n">
        <v>1</v>
      </c>
      <c r="B615" t="n">
        <v>60</v>
      </c>
      <c r="C615" t="inlineStr">
        <is>
          <t xml:space="preserve">CONCLUIDO	</t>
        </is>
      </c>
      <c r="D615" t="n">
        <v>2.7907</v>
      </c>
      <c r="E615" t="n">
        <v>35.83</v>
      </c>
      <c r="F615" t="n">
        <v>29.25</v>
      </c>
      <c r="G615" t="n">
        <v>10.09</v>
      </c>
      <c r="H615" t="n">
        <v>0.18</v>
      </c>
      <c r="I615" t="n">
        <v>174</v>
      </c>
      <c r="J615" t="n">
        <v>124.96</v>
      </c>
      <c r="K615" t="n">
        <v>45</v>
      </c>
      <c r="L615" t="n">
        <v>1.25</v>
      </c>
      <c r="M615" t="n">
        <v>172</v>
      </c>
      <c r="N615" t="n">
        <v>18.71</v>
      </c>
      <c r="O615" t="n">
        <v>15645.96</v>
      </c>
      <c r="P615" t="n">
        <v>299.86</v>
      </c>
      <c r="Q615" t="n">
        <v>1397.62</v>
      </c>
      <c r="R615" t="n">
        <v>237.74</v>
      </c>
      <c r="S615" t="n">
        <v>66.97</v>
      </c>
      <c r="T615" t="n">
        <v>82000.98</v>
      </c>
      <c r="U615" t="n">
        <v>0.28</v>
      </c>
      <c r="V615" t="n">
        <v>0.72</v>
      </c>
      <c r="W615" t="n">
        <v>5.6</v>
      </c>
      <c r="X615" t="n">
        <v>5.08</v>
      </c>
      <c r="Y615" t="n">
        <v>1</v>
      </c>
      <c r="Z615" t="n">
        <v>10</v>
      </c>
    </row>
    <row r="616">
      <c r="A616" t="n">
        <v>2</v>
      </c>
      <c r="B616" t="n">
        <v>60</v>
      </c>
      <c r="C616" t="inlineStr">
        <is>
          <t xml:space="preserve">CONCLUIDO	</t>
        </is>
      </c>
      <c r="D616" t="n">
        <v>2.9589</v>
      </c>
      <c r="E616" t="n">
        <v>33.8</v>
      </c>
      <c r="F616" t="n">
        <v>28.14</v>
      </c>
      <c r="G616" t="n">
        <v>12.23</v>
      </c>
      <c r="H616" t="n">
        <v>0.21</v>
      </c>
      <c r="I616" t="n">
        <v>138</v>
      </c>
      <c r="J616" t="n">
        <v>125.29</v>
      </c>
      <c r="K616" t="n">
        <v>45</v>
      </c>
      <c r="L616" t="n">
        <v>1.5</v>
      </c>
      <c r="M616" t="n">
        <v>136</v>
      </c>
      <c r="N616" t="n">
        <v>18.79</v>
      </c>
      <c r="O616" t="n">
        <v>15686.51</v>
      </c>
      <c r="P616" t="n">
        <v>285.97</v>
      </c>
      <c r="Q616" t="n">
        <v>1397.7</v>
      </c>
      <c r="R616" t="n">
        <v>202.02</v>
      </c>
      <c r="S616" t="n">
        <v>66.97</v>
      </c>
      <c r="T616" t="n">
        <v>64320.94</v>
      </c>
      <c r="U616" t="n">
        <v>0.33</v>
      </c>
      <c r="V616" t="n">
        <v>0.75</v>
      </c>
      <c r="W616" t="n">
        <v>5.51</v>
      </c>
      <c r="X616" t="n">
        <v>3.96</v>
      </c>
      <c r="Y616" t="n">
        <v>1</v>
      </c>
      <c r="Z616" t="n">
        <v>10</v>
      </c>
    </row>
    <row r="617">
      <c r="A617" t="n">
        <v>3</v>
      </c>
      <c r="B617" t="n">
        <v>60</v>
      </c>
      <c r="C617" t="inlineStr">
        <is>
          <t xml:space="preserve">CONCLUIDO	</t>
        </is>
      </c>
      <c r="D617" t="n">
        <v>3.0713</v>
      </c>
      <c r="E617" t="n">
        <v>32.56</v>
      </c>
      <c r="F617" t="n">
        <v>27.49</v>
      </c>
      <c r="G617" t="n">
        <v>14.34</v>
      </c>
      <c r="H617" t="n">
        <v>0.25</v>
      </c>
      <c r="I617" t="n">
        <v>115</v>
      </c>
      <c r="J617" t="n">
        <v>125.62</v>
      </c>
      <c r="K617" t="n">
        <v>45</v>
      </c>
      <c r="L617" t="n">
        <v>1.75</v>
      </c>
      <c r="M617" t="n">
        <v>113</v>
      </c>
      <c r="N617" t="n">
        <v>18.87</v>
      </c>
      <c r="O617" t="n">
        <v>15727.09</v>
      </c>
      <c r="P617" t="n">
        <v>277.37</v>
      </c>
      <c r="Q617" t="n">
        <v>1397.52</v>
      </c>
      <c r="R617" t="n">
        <v>180.51</v>
      </c>
      <c r="S617" t="n">
        <v>66.97</v>
      </c>
      <c r="T617" t="n">
        <v>53680.99</v>
      </c>
      <c r="U617" t="n">
        <v>0.37</v>
      </c>
      <c r="V617" t="n">
        <v>0.77</v>
      </c>
      <c r="W617" t="n">
        <v>5.49</v>
      </c>
      <c r="X617" t="n">
        <v>3.32</v>
      </c>
      <c r="Y617" t="n">
        <v>1</v>
      </c>
      <c r="Z617" t="n">
        <v>10</v>
      </c>
    </row>
    <row r="618">
      <c r="A618" t="n">
        <v>4</v>
      </c>
      <c r="B618" t="n">
        <v>60</v>
      </c>
      <c r="C618" t="inlineStr">
        <is>
          <t xml:space="preserve">CONCLUIDO	</t>
        </is>
      </c>
      <c r="D618" t="n">
        <v>3.1623</v>
      </c>
      <c r="E618" t="n">
        <v>31.62</v>
      </c>
      <c r="F618" t="n">
        <v>26.99</v>
      </c>
      <c r="G618" t="n">
        <v>16.52</v>
      </c>
      <c r="H618" t="n">
        <v>0.28</v>
      </c>
      <c r="I618" t="n">
        <v>98</v>
      </c>
      <c r="J618" t="n">
        <v>125.95</v>
      </c>
      <c r="K618" t="n">
        <v>45</v>
      </c>
      <c r="L618" t="n">
        <v>2</v>
      </c>
      <c r="M618" t="n">
        <v>96</v>
      </c>
      <c r="N618" t="n">
        <v>18.95</v>
      </c>
      <c r="O618" t="n">
        <v>15767.7</v>
      </c>
      <c r="P618" t="n">
        <v>269.78</v>
      </c>
      <c r="Q618" t="n">
        <v>1397.61</v>
      </c>
      <c r="R618" t="n">
        <v>164.33</v>
      </c>
      <c r="S618" t="n">
        <v>66.97</v>
      </c>
      <c r="T618" t="n">
        <v>45675.47</v>
      </c>
      <c r="U618" t="n">
        <v>0.41</v>
      </c>
      <c r="V618" t="n">
        <v>0.78</v>
      </c>
      <c r="W618" t="n">
        <v>5.46</v>
      </c>
      <c r="X618" t="n">
        <v>2.82</v>
      </c>
      <c r="Y618" t="n">
        <v>1</v>
      </c>
      <c r="Z618" t="n">
        <v>10</v>
      </c>
    </row>
    <row r="619">
      <c r="A619" t="n">
        <v>5</v>
      </c>
      <c r="B619" t="n">
        <v>60</v>
      </c>
      <c r="C619" t="inlineStr">
        <is>
          <t xml:space="preserve">CONCLUIDO	</t>
        </is>
      </c>
      <c r="D619" t="n">
        <v>3.2369</v>
      </c>
      <c r="E619" t="n">
        <v>30.89</v>
      </c>
      <c r="F619" t="n">
        <v>26.59</v>
      </c>
      <c r="G619" t="n">
        <v>18.77</v>
      </c>
      <c r="H619" t="n">
        <v>0.31</v>
      </c>
      <c r="I619" t="n">
        <v>85</v>
      </c>
      <c r="J619" t="n">
        <v>126.28</v>
      </c>
      <c r="K619" t="n">
        <v>45</v>
      </c>
      <c r="L619" t="n">
        <v>2.25</v>
      </c>
      <c r="M619" t="n">
        <v>83</v>
      </c>
      <c r="N619" t="n">
        <v>19.03</v>
      </c>
      <c r="O619" t="n">
        <v>15808.34</v>
      </c>
      <c r="P619" t="n">
        <v>263.63</v>
      </c>
      <c r="Q619" t="n">
        <v>1397.32</v>
      </c>
      <c r="R619" t="n">
        <v>151.07</v>
      </c>
      <c r="S619" t="n">
        <v>66.97</v>
      </c>
      <c r="T619" t="n">
        <v>39109.54</v>
      </c>
      <c r="U619" t="n">
        <v>0.44</v>
      </c>
      <c r="V619" t="n">
        <v>0.79</v>
      </c>
      <c r="W619" t="n">
        <v>5.44</v>
      </c>
      <c r="X619" t="n">
        <v>2.42</v>
      </c>
      <c r="Y619" t="n">
        <v>1</v>
      </c>
      <c r="Z619" t="n">
        <v>10</v>
      </c>
    </row>
    <row r="620">
      <c r="A620" t="n">
        <v>6</v>
      </c>
      <c r="B620" t="n">
        <v>60</v>
      </c>
      <c r="C620" t="inlineStr">
        <is>
          <t xml:space="preserve">CONCLUIDO	</t>
        </is>
      </c>
      <c r="D620" t="n">
        <v>3.2944</v>
      </c>
      <c r="E620" t="n">
        <v>30.36</v>
      </c>
      <c r="F620" t="n">
        <v>26.31</v>
      </c>
      <c r="G620" t="n">
        <v>21.04</v>
      </c>
      <c r="H620" t="n">
        <v>0.35</v>
      </c>
      <c r="I620" t="n">
        <v>75</v>
      </c>
      <c r="J620" t="n">
        <v>126.61</v>
      </c>
      <c r="K620" t="n">
        <v>45</v>
      </c>
      <c r="L620" t="n">
        <v>2.5</v>
      </c>
      <c r="M620" t="n">
        <v>73</v>
      </c>
      <c r="N620" t="n">
        <v>19.11</v>
      </c>
      <c r="O620" t="n">
        <v>15849</v>
      </c>
      <c r="P620" t="n">
        <v>257.87</v>
      </c>
      <c r="Q620" t="n">
        <v>1397.28</v>
      </c>
      <c r="R620" t="n">
        <v>142.27</v>
      </c>
      <c r="S620" t="n">
        <v>66.97</v>
      </c>
      <c r="T620" t="n">
        <v>34762.06</v>
      </c>
      <c r="U620" t="n">
        <v>0.47</v>
      </c>
      <c r="V620" t="n">
        <v>0.8</v>
      </c>
      <c r="W620" t="n">
        <v>5.42</v>
      </c>
      <c r="X620" t="n">
        <v>2.14</v>
      </c>
      <c r="Y620" t="n">
        <v>1</v>
      </c>
      <c r="Z620" t="n">
        <v>10</v>
      </c>
    </row>
    <row r="621">
      <c r="A621" t="n">
        <v>7</v>
      </c>
      <c r="B621" t="n">
        <v>60</v>
      </c>
      <c r="C621" t="inlineStr">
        <is>
          <t xml:space="preserve">CONCLUIDO	</t>
        </is>
      </c>
      <c r="D621" t="n">
        <v>3.3361</v>
      </c>
      <c r="E621" t="n">
        <v>29.97</v>
      </c>
      <c r="F621" t="n">
        <v>26.1</v>
      </c>
      <c r="G621" t="n">
        <v>23.03</v>
      </c>
      <c r="H621" t="n">
        <v>0.38</v>
      </c>
      <c r="I621" t="n">
        <v>68</v>
      </c>
      <c r="J621" t="n">
        <v>126.94</v>
      </c>
      <c r="K621" t="n">
        <v>45</v>
      </c>
      <c r="L621" t="n">
        <v>2.75</v>
      </c>
      <c r="M621" t="n">
        <v>66</v>
      </c>
      <c r="N621" t="n">
        <v>19.19</v>
      </c>
      <c r="O621" t="n">
        <v>15889.69</v>
      </c>
      <c r="P621" t="n">
        <v>254.04</v>
      </c>
      <c r="Q621" t="n">
        <v>1397.3</v>
      </c>
      <c r="R621" t="n">
        <v>135.89</v>
      </c>
      <c r="S621" t="n">
        <v>66.97</v>
      </c>
      <c r="T621" t="n">
        <v>31606.32</v>
      </c>
      <c r="U621" t="n">
        <v>0.49</v>
      </c>
      <c r="V621" t="n">
        <v>0.8100000000000001</v>
      </c>
      <c r="W621" t="n">
        <v>5.4</v>
      </c>
      <c r="X621" t="n">
        <v>1.94</v>
      </c>
      <c r="Y621" t="n">
        <v>1</v>
      </c>
      <c r="Z621" t="n">
        <v>10</v>
      </c>
    </row>
    <row r="622">
      <c r="A622" t="n">
        <v>8</v>
      </c>
      <c r="B622" t="n">
        <v>60</v>
      </c>
      <c r="C622" t="inlineStr">
        <is>
          <t xml:space="preserve">CONCLUIDO	</t>
        </is>
      </c>
      <c r="D622" t="n">
        <v>3.3798</v>
      </c>
      <c r="E622" t="n">
        <v>29.59</v>
      </c>
      <c r="F622" t="n">
        <v>25.9</v>
      </c>
      <c r="G622" t="n">
        <v>25.47</v>
      </c>
      <c r="H622" t="n">
        <v>0.42</v>
      </c>
      <c r="I622" t="n">
        <v>61</v>
      </c>
      <c r="J622" t="n">
        <v>127.27</v>
      </c>
      <c r="K622" t="n">
        <v>45</v>
      </c>
      <c r="L622" t="n">
        <v>3</v>
      </c>
      <c r="M622" t="n">
        <v>59</v>
      </c>
      <c r="N622" t="n">
        <v>19.27</v>
      </c>
      <c r="O622" t="n">
        <v>15930.42</v>
      </c>
      <c r="P622" t="n">
        <v>249.75</v>
      </c>
      <c r="Q622" t="n">
        <v>1397.25</v>
      </c>
      <c r="R622" t="n">
        <v>128.93</v>
      </c>
      <c r="S622" t="n">
        <v>66.97</v>
      </c>
      <c r="T622" t="n">
        <v>28160.96</v>
      </c>
      <c r="U622" t="n">
        <v>0.52</v>
      </c>
      <c r="V622" t="n">
        <v>0.8100000000000001</v>
      </c>
      <c r="W622" t="n">
        <v>5.39</v>
      </c>
      <c r="X622" t="n">
        <v>1.73</v>
      </c>
      <c r="Y622" t="n">
        <v>1</v>
      </c>
      <c r="Z622" t="n">
        <v>10</v>
      </c>
    </row>
    <row r="623">
      <c r="A623" t="n">
        <v>9</v>
      </c>
      <c r="B623" t="n">
        <v>60</v>
      </c>
      <c r="C623" t="inlineStr">
        <is>
          <t xml:space="preserve">CONCLUIDO	</t>
        </is>
      </c>
      <c r="D623" t="n">
        <v>3.4104</v>
      </c>
      <c r="E623" t="n">
        <v>29.32</v>
      </c>
      <c r="F623" t="n">
        <v>25.76</v>
      </c>
      <c r="G623" t="n">
        <v>27.6</v>
      </c>
      <c r="H623" t="n">
        <v>0.45</v>
      </c>
      <c r="I623" t="n">
        <v>56</v>
      </c>
      <c r="J623" t="n">
        <v>127.6</v>
      </c>
      <c r="K623" t="n">
        <v>45</v>
      </c>
      <c r="L623" t="n">
        <v>3.25</v>
      </c>
      <c r="M623" t="n">
        <v>54</v>
      </c>
      <c r="N623" t="n">
        <v>19.35</v>
      </c>
      <c r="O623" t="n">
        <v>15971.17</v>
      </c>
      <c r="P623" t="n">
        <v>245.76</v>
      </c>
      <c r="Q623" t="n">
        <v>1397.27</v>
      </c>
      <c r="R623" t="n">
        <v>124.43</v>
      </c>
      <c r="S623" t="n">
        <v>66.97</v>
      </c>
      <c r="T623" t="n">
        <v>25936.19</v>
      </c>
      <c r="U623" t="n">
        <v>0.54</v>
      </c>
      <c r="V623" t="n">
        <v>0.82</v>
      </c>
      <c r="W623" t="n">
        <v>5.38</v>
      </c>
      <c r="X623" t="n">
        <v>1.59</v>
      </c>
      <c r="Y623" t="n">
        <v>1</v>
      </c>
      <c r="Z623" t="n">
        <v>10</v>
      </c>
    </row>
    <row r="624">
      <c r="A624" t="n">
        <v>10</v>
      </c>
      <c r="B624" t="n">
        <v>60</v>
      </c>
      <c r="C624" t="inlineStr">
        <is>
          <t xml:space="preserve">CONCLUIDO	</t>
        </is>
      </c>
      <c r="D624" t="n">
        <v>3.4441</v>
      </c>
      <c r="E624" t="n">
        <v>29.04</v>
      </c>
      <c r="F624" t="n">
        <v>25.6</v>
      </c>
      <c r="G624" t="n">
        <v>30.12</v>
      </c>
      <c r="H624" t="n">
        <v>0.48</v>
      </c>
      <c r="I624" t="n">
        <v>51</v>
      </c>
      <c r="J624" t="n">
        <v>127.93</v>
      </c>
      <c r="K624" t="n">
        <v>45</v>
      </c>
      <c r="L624" t="n">
        <v>3.5</v>
      </c>
      <c r="M624" t="n">
        <v>49</v>
      </c>
      <c r="N624" t="n">
        <v>19.43</v>
      </c>
      <c r="O624" t="n">
        <v>16011.95</v>
      </c>
      <c r="P624" t="n">
        <v>241.42</v>
      </c>
      <c r="Q624" t="n">
        <v>1397.27</v>
      </c>
      <c r="R624" t="n">
        <v>119.53</v>
      </c>
      <c r="S624" t="n">
        <v>66.97</v>
      </c>
      <c r="T624" t="n">
        <v>23511.46</v>
      </c>
      <c r="U624" t="n">
        <v>0.5600000000000001</v>
      </c>
      <c r="V624" t="n">
        <v>0.82</v>
      </c>
      <c r="W624" t="n">
        <v>5.37</v>
      </c>
      <c r="X624" t="n">
        <v>1.43</v>
      </c>
      <c r="Y624" t="n">
        <v>1</v>
      </c>
      <c r="Z624" t="n">
        <v>10</v>
      </c>
    </row>
    <row r="625">
      <c r="A625" t="n">
        <v>11</v>
      </c>
      <c r="B625" t="n">
        <v>60</v>
      </c>
      <c r="C625" t="inlineStr">
        <is>
          <t xml:space="preserve">CONCLUIDO	</t>
        </is>
      </c>
      <c r="D625" t="n">
        <v>3.4704</v>
      </c>
      <c r="E625" t="n">
        <v>28.82</v>
      </c>
      <c r="F625" t="n">
        <v>25.48</v>
      </c>
      <c r="G625" t="n">
        <v>32.53</v>
      </c>
      <c r="H625" t="n">
        <v>0.52</v>
      </c>
      <c r="I625" t="n">
        <v>47</v>
      </c>
      <c r="J625" t="n">
        <v>128.26</v>
      </c>
      <c r="K625" t="n">
        <v>45</v>
      </c>
      <c r="L625" t="n">
        <v>3.75</v>
      </c>
      <c r="M625" t="n">
        <v>45</v>
      </c>
      <c r="N625" t="n">
        <v>19.51</v>
      </c>
      <c r="O625" t="n">
        <v>16052.76</v>
      </c>
      <c r="P625" t="n">
        <v>237.61</v>
      </c>
      <c r="Q625" t="n">
        <v>1397.28</v>
      </c>
      <c r="R625" t="n">
        <v>115.33</v>
      </c>
      <c r="S625" t="n">
        <v>66.97</v>
      </c>
      <c r="T625" t="n">
        <v>21432.25</v>
      </c>
      <c r="U625" t="n">
        <v>0.58</v>
      </c>
      <c r="V625" t="n">
        <v>0.83</v>
      </c>
      <c r="W625" t="n">
        <v>5.37</v>
      </c>
      <c r="X625" t="n">
        <v>1.31</v>
      </c>
      <c r="Y625" t="n">
        <v>1</v>
      </c>
      <c r="Z625" t="n">
        <v>10</v>
      </c>
    </row>
    <row r="626">
      <c r="A626" t="n">
        <v>12</v>
      </c>
      <c r="B626" t="n">
        <v>60</v>
      </c>
      <c r="C626" t="inlineStr">
        <is>
          <t xml:space="preserve">CONCLUIDO	</t>
        </is>
      </c>
      <c r="D626" t="n">
        <v>3.4955</v>
      </c>
      <c r="E626" t="n">
        <v>28.61</v>
      </c>
      <c r="F626" t="n">
        <v>25.38</v>
      </c>
      <c r="G626" t="n">
        <v>35.41</v>
      </c>
      <c r="H626" t="n">
        <v>0.55</v>
      </c>
      <c r="I626" t="n">
        <v>43</v>
      </c>
      <c r="J626" t="n">
        <v>128.59</v>
      </c>
      <c r="K626" t="n">
        <v>45</v>
      </c>
      <c r="L626" t="n">
        <v>4</v>
      </c>
      <c r="M626" t="n">
        <v>41</v>
      </c>
      <c r="N626" t="n">
        <v>19.59</v>
      </c>
      <c r="O626" t="n">
        <v>16093.6</v>
      </c>
      <c r="P626" t="n">
        <v>234.32</v>
      </c>
      <c r="Q626" t="n">
        <v>1397.29</v>
      </c>
      <c r="R626" t="n">
        <v>111.82</v>
      </c>
      <c r="S626" t="n">
        <v>66.97</v>
      </c>
      <c r="T626" t="n">
        <v>19694.23</v>
      </c>
      <c r="U626" t="n">
        <v>0.6</v>
      </c>
      <c r="V626" t="n">
        <v>0.83</v>
      </c>
      <c r="W626" t="n">
        <v>5.37</v>
      </c>
      <c r="X626" t="n">
        <v>1.21</v>
      </c>
      <c r="Y626" t="n">
        <v>1</v>
      </c>
      <c r="Z626" t="n">
        <v>10</v>
      </c>
    </row>
    <row r="627">
      <c r="A627" t="n">
        <v>13</v>
      </c>
      <c r="B627" t="n">
        <v>60</v>
      </c>
      <c r="C627" t="inlineStr">
        <is>
          <t xml:space="preserve">CONCLUIDO	</t>
        </is>
      </c>
      <c r="D627" t="n">
        <v>3.5148</v>
      </c>
      <c r="E627" t="n">
        <v>28.45</v>
      </c>
      <c r="F627" t="n">
        <v>25.3</v>
      </c>
      <c r="G627" t="n">
        <v>37.94</v>
      </c>
      <c r="H627" t="n">
        <v>0.58</v>
      </c>
      <c r="I627" t="n">
        <v>40</v>
      </c>
      <c r="J627" t="n">
        <v>128.92</v>
      </c>
      <c r="K627" t="n">
        <v>45</v>
      </c>
      <c r="L627" t="n">
        <v>4.25</v>
      </c>
      <c r="M627" t="n">
        <v>38</v>
      </c>
      <c r="N627" t="n">
        <v>19.68</v>
      </c>
      <c r="O627" t="n">
        <v>16134.46</v>
      </c>
      <c r="P627" t="n">
        <v>230.81</v>
      </c>
      <c r="Q627" t="n">
        <v>1397.19</v>
      </c>
      <c r="R627" t="n">
        <v>109.26</v>
      </c>
      <c r="S627" t="n">
        <v>66.97</v>
      </c>
      <c r="T627" t="n">
        <v>18433.35</v>
      </c>
      <c r="U627" t="n">
        <v>0.61</v>
      </c>
      <c r="V627" t="n">
        <v>0.83</v>
      </c>
      <c r="W627" t="n">
        <v>5.36</v>
      </c>
      <c r="X627" t="n">
        <v>1.13</v>
      </c>
      <c r="Y627" t="n">
        <v>1</v>
      </c>
      <c r="Z627" t="n">
        <v>10</v>
      </c>
    </row>
    <row r="628">
      <c r="A628" t="n">
        <v>14</v>
      </c>
      <c r="B628" t="n">
        <v>60</v>
      </c>
      <c r="C628" t="inlineStr">
        <is>
          <t xml:space="preserve">CONCLUIDO	</t>
        </is>
      </c>
      <c r="D628" t="n">
        <v>3.5287</v>
      </c>
      <c r="E628" t="n">
        <v>28.34</v>
      </c>
      <c r="F628" t="n">
        <v>25.24</v>
      </c>
      <c r="G628" t="n">
        <v>39.85</v>
      </c>
      <c r="H628" t="n">
        <v>0.62</v>
      </c>
      <c r="I628" t="n">
        <v>38</v>
      </c>
      <c r="J628" t="n">
        <v>129.25</v>
      </c>
      <c r="K628" t="n">
        <v>45</v>
      </c>
      <c r="L628" t="n">
        <v>4.5</v>
      </c>
      <c r="M628" t="n">
        <v>36</v>
      </c>
      <c r="N628" t="n">
        <v>19.76</v>
      </c>
      <c r="O628" t="n">
        <v>16175.36</v>
      </c>
      <c r="P628" t="n">
        <v>227.2</v>
      </c>
      <c r="Q628" t="n">
        <v>1397.29</v>
      </c>
      <c r="R628" t="n">
        <v>107.38</v>
      </c>
      <c r="S628" t="n">
        <v>66.97</v>
      </c>
      <c r="T628" t="n">
        <v>17502.64</v>
      </c>
      <c r="U628" t="n">
        <v>0.62</v>
      </c>
      <c r="V628" t="n">
        <v>0.83</v>
      </c>
      <c r="W628" t="n">
        <v>5.36</v>
      </c>
      <c r="X628" t="n">
        <v>1.07</v>
      </c>
      <c r="Y628" t="n">
        <v>1</v>
      </c>
      <c r="Z628" t="n">
        <v>10</v>
      </c>
    </row>
    <row r="629">
      <c r="A629" t="n">
        <v>15</v>
      </c>
      <c r="B629" t="n">
        <v>60</v>
      </c>
      <c r="C629" t="inlineStr">
        <is>
          <t xml:space="preserve">CONCLUIDO	</t>
        </is>
      </c>
      <c r="D629" t="n">
        <v>3.5488</v>
      </c>
      <c r="E629" t="n">
        <v>28.18</v>
      </c>
      <c r="F629" t="n">
        <v>25.15</v>
      </c>
      <c r="G629" t="n">
        <v>43.12</v>
      </c>
      <c r="H629" t="n">
        <v>0.65</v>
      </c>
      <c r="I629" t="n">
        <v>35</v>
      </c>
      <c r="J629" t="n">
        <v>129.59</v>
      </c>
      <c r="K629" t="n">
        <v>45</v>
      </c>
      <c r="L629" t="n">
        <v>4.75</v>
      </c>
      <c r="M629" t="n">
        <v>33</v>
      </c>
      <c r="N629" t="n">
        <v>19.84</v>
      </c>
      <c r="O629" t="n">
        <v>16216.29</v>
      </c>
      <c r="P629" t="n">
        <v>223.63</v>
      </c>
      <c r="Q629" t="n">
        <v>1397.23</v>
      </c>
      <c r="R629" t="n">
        <v>104.88</v>
      </c>
      <c r="S629" t="n">
        <v>66.97</v>
      </c>
      <c r="T629" t="n">
        <v>16267.68</v>
      </c>
      <c r="U629" t="n">
        <v>0.64</v>
      </c>
      <c r="V629" t="n">
        <v>0.84</v>
      </c>
      <c r="W629" t="n">
        <v>5.35</v>
      </c>
      <c r="X629" t="n">
        <v>0.98</v>
      </c>
      <c r="Y629" t="n">
        <v>1</v>
      </c>
      <c r="Z629" t="n">
        <v>10</v>
      </c>
    </row>
    <row r="630">
      <c r="A630" t="n">
        <v>16</v>
      </c>
      <c r="B630" t="n">
        <v>60</v>
      </c>
      <c r="C630" t="inlineStr">
        <is>
          <t xml:space="preserve">CONCLUIDO	</t>
        </is>
      </c>
      <c r="D630" t="n">
        <v>3.5674</v>
      </c>
      <c r="E630" t="n">
        <v>28.03</v>
      </c>
      <c r="F630" t="n">
        <v>25.06</v>
      </c>
      <c r="G630" t="n">
        <v>45.56</v>
      </c>
      <c r="H630" t="n">
        <v>0.68</v>
      </c>
      <c r="I630" t="n">
        <v>33</v>
      </c>
      <c r="J630" t="n">
        <v>129.92</v>
      </c>
      <c r="K630" t="n">
        <v>45</v>
      </c>
      <c r="L630" t="n">
        <v>5</v>
      </c>
      <c r="M630" t="n">
        <v>31</v>
      </c>
      <c r="N630" t="n">
        <v>19.92</v>
      </c>
      <c r="O630" t="n">
        <v>16257.24</v>
      </c>
      <c r="P630" t="n">
        <v>220.29</v>
      </c>
      <c r="Q630" t="n">
        <v>1397.4</v>
      </c>
      <c r="R630" t="n">
        <v>101.67</v>
      </c>
      <c r="S630" t="n">
        <v>66.97</v>
      </c>
      <c r="T630" t="n">
        <v>14670.23</v>
      </c>
      <c r="U630" t="n">
        <v>0.66</v>
      </c>
      <c r="V630" t="n">
        <v>0.84</v>
      </c>
      <c r="W630" t="n">
        <v>5.34</v>
      </c>
      <c r="X630" t="n">
        <v>0.89</v>
      </c>
      <c r="Y630" t="n">
        <v>1</v>
      </c>
      <c r="Z630" t="n">
        <v>10</v>
      </c>
    </row>
    <row r="631">
      <c r="A631" t="n">
        <v>17</v>
      </c>
      <c r="B631" t="n">
        <v>60</v>
      </c>
      <c r="C631" t="inlineStr">
        <is>
          <t xml:space="preserve">CONCLUIDO	</t>
        </is>
      </c>
      <c r="D631" t="n">
        <v>3.576</v>
      </c>
      <c r="E631" t="n">
        <v>27.96</v>
      </c>
      <c r="F631" t="n">
        <v>25.04</v>
      </c>
      <c r="G631" t="n">
        <v>48.46</v>
      </c>
      <c r="H631" t="n">
        <v>0.71</v>
      </c>
      <c r="I631" t="n">
        <v>31</v>
      </c>
      <c r="J631" t="n">
        <v>130.25</v>
      </c>
      <c r="K631" t="n">
        <v>45</v>
      </c>
      <c r="L631" t="n">
        <v>5.25</v>
      </c>
      <c r="M631" t="n">
        <v>29</v>
      </c>
      <c r="N631" t="n">
        <v>20</v>
      </c>
      <c r="O631" t="n">
        <v>16298.23</v>
      </c>
      <c r="P631" t="n">
        <v>218.48</v>
      </c>
      <c r="Q631" t="n">
        <v>1397.32</v>
      </c>
      <c r="R631" t="n">
        <v>100.99</v>
      </c>
      <c r="S631" t="n">
        <v>66.97</v>
      </c>
      <c r="T631" t="n">
        <v>14342.55</v>
      </c>
      <c r="U631" t="n">
        <v>0.66</v>
      </c>
      <c r="V631" t="n">
        <v>0.84</v>
      </c>
      <c r="W631" t="n">
        <v>5.35</v>
      </c>
      <c r="X631" t="n">
        <v>0.87</v>
      </c>
      <c r="Y631" t="n">
        <v>1</v>
      </c>
      <c r="Z631" t="n">
        <v>10</v>
      </c>
    </row>
    <row r="632">
      <c r="A632" t="n">
        <v>18</v>
      </c>
      <c r="B632" t="n">
        <v>60</v>
      </c>
      <c r="C632" t="inlineStr">
        <is>
          <t xml:space="preserve">CONCLUIDO	</t>
        </is>
      </c>
      <c r="D632" t="n">
        <v>3.5924</v>
      </c>
      <c r="E632" t="n">
        <v>27.84</v>
      </c>
      <c r="F632" t="n">
        <v>24.96</v>
      </c>
      <c r="G632" t="n">
        <v>51.65</v>
      </c>
      <c r="H632" t="n">
        <v>0.74</v>
      </c>
      <c r="I632" t="n">
        <v>29</v>
      </c>
      <c r="J632" t="n">
        <v>130.58</v>
      </c>
      <c r="K632" t="n">
        <v>45</v>
      </c>
      <c r="L632" t="n">
        <v>5.5</v>
      </c>
      <c r="M632" t="n">
        <v>25</v>
      </c>
      <c r="N632" t="n">
        <v>20.09</v>
      </c>
      <c r="O632" t="n">
        <v>16339.24</v>
      </c>
      <c r="P632" t="n">
        <v>213.69</v>
      </c>
      <c r="Q632" t="n">
        <v>1397.18</v>
      </c>
      <c r="R632" t="n">
        <v>98.45</v>
      </c>
      <c r="S632" t="n">
        <v>66.97</v>
      </c>
      <c r="T632" t="n">
        <v>13081.39</v>
      </c>
      <c r="U632" t="n">
        <v>0.68</v>
      </c>
      <c r="V632" t="n">
        <v>0.84</v>
      </c>
      <c r="W632" t="n">
        <v>5.34</v>
      </c>
      <c r="X632" t="n">
        <v>0.8</v>
      </c>
      <c r="Y632" t="n">
        <v>1</v>
      </c>
      <c r="Z632" t="n">
        <v>10</v>
      </c>
    </row>
    <row r="633">
      <c r="A633" t="n">
        <v>19</v>
      </c>
      <c r="B633" t="n">
        <v>60</v>
      </c>
      <c r="C633" t="inlineStr">
        <is>
          <t xml:space="preserve">CONCLUIDO	</t>
        </is>
      </c>
      <c r="D633" t="n">
        <v>3.599</v>
      </c>
      <c r="E633" t="n">
        <v>27.79</v>
      </c>
      <c r="F633" t="n">
        <v>24.94</v>
      </c>
      <c r="G633" t="n">
        <v>53.44</v>
      </c>
      <c r="H633" t="n">
        <v>0.78</v>
      </c>
      <c r="I633" t="n">
        <v>28</v>
      </c>
      <c r="J633" t="n">
        <v>130.92</v>
      </c>
      <c r="K633" t="n">
        <v>45</v>
      </c>
      <c r="L633" t="n">
        <v>5.75</v>
      </c>
      <c r="M633" t="n">
        <v>25</v>
      </c>
      <c r="N633" t="n">
        <v>20.17</v>
      </c>
      <c r="O633" t="n">
        <v>16380.29</v>
      </c>
      <c r="P633" t="n">
        <v>210.94</v>
      </c>
      <c r="Q633" t="n">
        <v>1397.25</v>
      </c>
      <c r="R633" t="n">
        <v>97.48</v>
      </c>
      <c r="S633" t="n">
        <v>66.97</v>
      </c>
      <c r="T633" t="n">
        <v>12601.31</v>
      </c>
      <c r="U633" t="n">
        <v>0.6899999999999999</v>
      </c>
      <c r="V633" t="n">
        <v>0.84</v>
      </c>
      <c r="W633" t="n">
        <v>5.35</v>
      </c>
      <c r="X633" t="n">
        <v>0.77</v>
      </c>
      <c r="Y633" t="n">
        <v>1</v>
      </c>
      <c r="Z633" t="n">
        <v>10</v>
      </c>
    </row>
    <row r="634">
      <c r="A634" t="n">
        <v>20</v>
      </c>
      <c r="B634" t="n">
        <v>60</v>
      </c>
      <c r="C634" t="inlineStr">
        <is>
          <t xml:space="preserve">CONCLUIDO	</t>
        </is>
      </c>
      <c r="D634" t="n">
        <v>3.6119</v>
      </c>
      <c r="E634" t="n">
        <v>27.69</v>
      </c>
      <c r="F634" t="n">
        <v>24.89</v>
      </c>
      <c r="G634" t="n">
        <v>57.44</v>
      </c>
      <c r="H634" t="n">
        <v>0.8100000000000001</v>
      </c>
      <c r="I634" t="n">
        <v>26</v>
      </c>
      <c r="J634" t="n">
        <v>131.25</v>
      </c>
      <c r="K634" t="n">
        <v>45</v>
      </c>
      <c r="L634" t="n">
        <v>6</v>
      </c>
      <c r="M634" t="n">
        <v>18</v>
      </c>
      <c r="N634" t="n">
        <v>20.25</v>
      </c>
      <c r="O634" t="n">
        <v>16421.36</v>
      </c>
      <c r="P634" t="n">
        <v>206.49</v>
      </c>
      <c r="Q634" t="n">
        <v>1397.25</v>
      </c>
      <c r="R634" t="n">
        <v>95.84999999999999</v>
      </c>
      <c r="S634" t="n">
        <v>66.97</v>
      </c>
      <c r="T634" t="n">
        <v>11797.01</v>
      </c>
      <c r="U634" t="n">
        <v>0.7</v>
      </c>
      <c r="V634" t="n">
        <v>0.85</v>
      </c>
      <c r="W634" t="n">
        <v>5.34</v>
      </c>
      <c r="X634" t="n">
        <v>0.72</v>
      </c>
      <c r="Y634" t="n">
        <v>1</v>
      </c>
      <c r="Z634" t="n">
        <v>10</v>
      </c>
    </row>
    <row r="635">
      <c r="A635" t="n">
        <v>21</v>
      </c>
      <c r="B635" t="n">
        <v>60</v>
      </c>
      <c r="C635" t="inlineStr">
        <is>
          <t xml:space="preserve">CONCLUIDO	</t>
        </is>
      </c>
      <c r="D635" t="n">
        <v>3.6117</v>
      </c>
      <c r="E635" t="n">
        <v>27.69</v>
      </c>
      <c r="F635" t="n">
        <v>24.89</v>
      </c>
      <c r="G635" t="n">
        <v>57.44</v>
      </c>
      <c r="H635" t="n">
        <v>0.84</v>
      </c>
      <c r="I635" t="n">
        <v>26</v>
      </c>
      <c r="J635" t="n">
        <v>131.58</v>
      </c>
      <c r="K635" t="n">
        <v>45</v>
      </c>
      <c r="L635" t="n">
        <v>6.25</v>
      </c>
      <c r="M635" t="n">
        <v>11</v>
      </c>
      <c r="N635" t="n">
        <v>20.34</v>
      </c>
      <c r="O635" t="n">
        <v>16462.46</v>
      </c>
      <c r="P635" t="n">
        <v>206.86</v>
      </c>
      <c r="Q635" t="n">
        <v>1397.27</v>
      </c>
      <c r="R635" t="n">
        <v>95.81999999999999</v>
      </c>
      <c r="S635" t="n">
        <v>66.97</v>
      </c>
      <c r="T635" t="n">
        <v>11780.1</v>
      </c>
      <c r="U635" t="n">
        <v>0.7</v>
      </c>
      <c r="V635" t="n">
        <v>0.85</v>
      </c>
      <c r="W635" t="n">
        <v>5.35</v>
      </c>
      <c r="X635" t="n">
        <v>0.73</v>
      </c>
      <c r="Y635" t="n">
        <v>1</v>
      </c>
      <c r="Z635" t="n">
        <v>10</v>
      </c>
    </row>
    <row r="636">
      <c r="A636" t="n">
        <v>22</v>
      </c>
      <c r="B636" t="n">
        <v>60</v>
      </c>
      <c r="C636" t="inlineStr">
        <is>
          <t xml:space="preserve">CONCLUIDO	</t>
        </is>
      </c>
      <c r="D636" t="n">
        <v>3.6155</v>
      </c>
      <c r="E636" t="n">
        <v>27.66</v>
      </c>
      <c r="F636" t="n">
        <v>24.89</v>
      </c>
      <c r="G636" t="n">
        <v>59.73</v>
      </c>
      <c r="H636" t="n">
        <v>0.87</v>
      </c>
      <c r="I636" t="n">
        <v>25</v>
      </c>
      <c r="J636" t="n">
        <v>131.92</v>
      </c>
      <c r="K636" t="n">
        <v>45</v>
      </c>
      <c r="L636" t="n">
        <v>6.5</v>
      </c>
      <c r="M636" t="n">
        <v>3</v>
      </c>
      <c r="N636" t="n">
        <v>20.42</v>
      </c>
      <c r="O636" t="n">
        <v>16503.6</v>
      </c>
      <c r="P636" t="n">
        <v>205.45</v>
      </c>
      <c r="Q636" t="n">
        <v>1397.21</v>
      </c>
      <c r="R636" t="n">
        <v>95.15000000000001</v>
      </c>
      <c r="S636" t="n">
        <v>66.97</v>
      </c>
      <c r="T636" t="n">
        <v>11451.32</v>
      </c>
      <c r="U636" t="n">
        <v>0.7</v>
      </c>
      <c r="V636" t="n">
        <v>0.85</v>
      </c>
      <c r="W636" t="n">
        <v>5.36</v>
      </c>
      <c r="X636" t="n">
        <v>0.72</v>
      </c>
      <c r="Y636" t="n">
        <v>1</v>
      </c>
      <c r="Z636" t="n">
        <v>10</v>
      </c>
    </row>
    <row r="637">
      <c r="A637" t="n">
        <v>23</v>
      </c>
      <c r="B637" t="n">
        <v>60</v>
      </c>
      <c r="C637" t="inlineStr">
        <is>
          <t xml:space="preserve">CONCLUIDO	</t>
        </is>
      </c>
      <c r="D637" t="n">
        <v>3.6163</v>
      </c>
      <c r="E637" t="n">
        <v>27.65</v>
      </c>
      <c r="F637" t="n">
        <v>24.88</v>
      </c>
      <c r="G637" t="n">
        <v>59.72</v>
      </c>
      <c r="H637" t="n">
        <v>0.9</v>
      </c>
      <c r="I637" t="n">
        <v>25</v>
      </c>
      <c r="J637" t="n">
        <v>132.25</v>
      </c>
      <c r="K637" t="n">
        <v>45</v>
      </c>
      <c r="L637" t="n">
        <v>6.75</v>
      </c>
      <c r="M637" t="n">
        <v>2</v>
      </c>
      <c r="N637" t="n">
        <v>20.5</v>
      </c>
      <c r="O637" t="n">
        <v>16544.76</v>
      </c>
      <c r="P637" t="n">
        <v>205.75</v>
      </c>
      <c r="Q637" t="n">
        <v>1397.21</v>
      </c>
      <c r="R637" t="n">
        <v>94.90000000000001</v>
      </c>
      <c r="S637" t="n">
        <v>66.97</v>
      </c>
      <c r="T637" t="n">
        <v>11327.24</v>
      </c>
      <c r="U637" t="n">
        <v>0.71</v>
      </c>
      <c r="V637" t="n">
        <v>0.85</v>
      </c>
      <c r="W637" t="n">
        <v>5.37</v>
      </c>
      <c r="X637" t="n">
        <v>0.72</v>
      </c>
      <c r="Y637" t="n">
        <v>1</v>
      </c>
      <c r="Z637" t="n">
        <v>10</v>
      </c>
    </row>
    <row r="638">
      <c r="A638" t="n">
        <v>24</v>
      </c>
      <c r="B638" t="n">
        <v>60</v>
      </c>
      <c r="C638" t="inlineStr">
        <is>
          <t xml:space="preserve">CONCLUIDO	</t>
        </is>
      </c>
      <c r="D638" t="n">
        <v>3.6163</v>
      </c>
      <c r="E638" t="n">
        <v>27.65</v>
      </c>
      <c r="F638" t="n">
        <v>24.88</v>
      </c>
      <c r="G638" t="n">
        <v>59.72</v>
      </c>
      <c r="H638" t="n">
        <v>0.93</v>
      </c>
      <c r="I638" t="n">
        <v>25</v>
      </c>
      <c r="J638" t="n">
        <v>132.58</v>
      </c>
      <c r="K638" t="n">
        <v>45</v>
      </c>
      <c r="L638" t="n">
        <v>7</v>
      </c>
      <c r="M638" t="n">
        <v>1</v>
      </c>
      <c r="N638" t="n">
        <v>20.59</v>
      </c>
      <c r="O638" t="n">
        <v>16585.95</v>
      </c>
      <c r="P638" t="n">
        <v>206.08</v>
      </c>
      <c r="Q638" t="n">
        <v>1397.22</v>
      </c>
      <c r="R638" t="n">
        <v>94.90000000000001</v>
      </c>
      <c r="S638" t="n">
        <v>66.97</v>
      </c>
      <c r="T638" t="n">
        <v>11324.47</v>
      </c>
      <c r="U638" t="n">
        <v>0.71</v>
      </c>
      <c r="V638" t="n">
        <v>0.85</v>
      </c>
      <c r="W638" t="n">
        <v>5.36</v>
      </c>
      <c r="X638" t="n">
        <v>0.72</v>
      </c>
      <c r="Y638" t="n">
        <v>1</v>
      </c>
      <c r="Z638" t="n">
        <v>10</v>
      </c>
    </row>
    <row r="639">
      <c r="A639" t="n">
        <v>25</v>
      </c>
      <c r="B639" t="n">
        <v>60</v>
      </c>
      <c r="C639" t="inlineStr">
        <is>
          <t xml:space="preserve">CONCLUIDO	</t>
        </is>
      </c>
      <c r="D639" t="n">
        <v>3.6164</v>
      </c>
      <c r="E639" t="n">
        <v>27.65</v>
      </c>
      <c r="F639" t="n">
        <v>24.88</v>
      </c>
      <c r="G639" t="n">
        <v>59.71</v>
      </c>
      <c r="H639" t="n">
        <v>0.96</v>
      </c>
      <c r="I639" t="n">
        <v>25</v>
      </c>
      <c r="J639" t="n">
        <v>132.92</v>
      </c>
      <c r="K639" t="n">
        <v>45</v>
      </c>
      <c r="L639" t="n">
        <v>7.25</v>
      </c>
      <c r="M639" t="n">
        <v>0</v>
      </c>
      <c r="N639" t="n">
        <v>20.67</v>
      </c>
      <c r="O639" t="n">
        <v>16627.17</v>
      </c>
      <c r="P639" t="n">
        <v>206.14</v>
      </c>
      <c r="Q639" t="n">
        <v>1397.24</v>
      </c>
      <c r="R639" t="n">
        <v>94.83</v>
      </c>
      <c r="S639" t="n">
        <v>66.97</v>
      </c>
      <c r="T639" t="n">
        <v>11290.01</v>
      </c>
      <c r="U639" t="n">
        <v>0.71</v>
      </c>
      <c r="V639" t="n">
        <v>0.85</v>
      </c>
      <c r="W639" t="n">
        <v>5.37</v>
      </c>
      <c r="X639" t="n">
        <v>0.71</v>
      </c>
      <c r="Y639" t="n">
        <v>1</v>
      </c>
      <c r="Z639" t="n">
        <v>10</v>
      </c>
    </row>
    <row r="640">
      <c r="A640" t="n">
        <v>0</v>
      </c>
      <c r="B640" t="n">
        <v>135</v>
      </c>
      <c r="C640" t="inlineStr">
        <is>
          <t xml:space="preserve">CONCLUIDO	</t>
        </is>
      </c>
      <c r="D640" t="n">
        <v>1.532</v>
      </c>
      <c r="E640" t="n">
        <v>65.27</v>
      </c>
      <c r="F640" t="n">
        <v>38.51</v>
      </c>
      <c r="G640" t="n">
        <v>4.88</v>
      </c>
      <c r="H640" t="n">
        <v>0.07000000000000001</v>
      </c>
      <c r="I640" t="n">
        <v>473</v>
      </c>
      <c r="J640" t="n">
        <v>263.32</v>
      </c>
      <c r="K640" t="n">
        <v>59.89</v>
      </c>
      <c r="L640" t="n">
        <v>1</v>
      </c>
      <c r="M640" t="n">
        <v>471</v>
      </c>
      <c r="N640" t="n">
        <v>67.43000000000001</v>
      </c>
      <c r="O640" t="n">
        <v>32710.1</v>
      </c>
      <c r="P640" t="n">
        <v>651.21</v>
      </c>
      <c r="Q640" t="n">
        <v>1398.71</v>
      </c>
      <c r="R640" t="n">
        <v>541.5</v>
      </c>
      <c r="S640" t="n">
        <v>66.97</v>
      </c>
      <c r="T640" t="n">
        <v>232386.69</v>
      </c>
      <c r="U640" t="n">
        <v>0.12</v>
      </c>
      <c r="V640" t="n">
        <v>0.55</v>
      </c>
      <c r="W640" t="n">
        <v>6.07</v>
      </c>
      <c r="X640" t="n">
        <v>14.33</v>
      </c>
      <c r="Y640" t="n">
        <v>1</v>
      </c>
      <c r="Z640" t="n">
        <v>10</v>
      </c>
    </row>
    <row r="641">
      <c r="A641" t="n">
        <v>1</v>
      </c>
      <c r="B641" t="n">
        <v>135</v>
      </c>
      <c r="C641" t="inlineStr">
        <is>
          <t xml:space="preserve">CONCLUIDO	</t>
        </is>
      </c>
      <c r="D641" t="n">
        <v>1.8572</v>
      </c>
      <c r="E641" t="n">
        <v>53.84</v>
      </c>
      <c r="F641" t="n">
        <v>34.11</v>
      </c>
      <c r="G641" t="n">
        <v>6.13</v>
      </c>
      <c r="H641" t="n">
        <v>0.08</v>
      </c>
      <c r="I641" t="n">
        <v>334</v>
      </c>
      <c r="J641" t="n">
        <v>263.79</v>
      </c>
      <c r="K641" t="n">
        <v>59.89</v>
      </c>
      <c r="L641" t="n">
        <v>1.25</v>
      </c>
      <c r="M641" t="n">
        <v>332</v>
      </c>
      <c r="N641" t="n">
        <v>67.65000000000001</v>
      </c>
      <c r="O641" t="n">
        <v>32767.75</v>
      </c>
      <c r="P641" t="n">
        <v>575.9</v>
      </c>
      <c r="Q641" t="n">
        <v>1397.94</v>
      </c>
      <c r="R641" t="n">
        <v>397.06</v>
      </c>
      <c r="S641" t="n">
        <v>66.97</v>
      </c>
      <c r="T641" t="n">
        <v>160860.54</v>
      </c>
      <c r="U641" t="n">
        <v>0.17</v>
      </c>
      <c r="V641" t="n">
        <v>0.62</v>
      </c>
      <c r="W641" t="n">
        <v>5.84</v>
      </c>
      <c r="X641" t="n">
        <v>9.93</v>
      </c>
      <c r="Y641" t="n">
        <v>1</v>
      </c>
      <c r="Z641" t="n">
        <v>10</v>
      </c>
    </row>
    <row r="642">
      <c r="A642" t="n">
        <v>2</v>
      </c>
      <c r="B642" t="n">
        <v>135</v>
      </c>
      <c r="C642" t="inlineStr">
        <is>
          <t xml:space="preserve">CONCLUIDO	</t>
        </is>
      </c>
      <c r="D642" t="n">
        <v>2.0931</v>
      </c>
      <c r="E642" t="n">
        <v>47.78</v>
      </c>
      <c r="F642" t="n">
        <v>31.83</v>
      </c>
      <c r="G642" t="n">
        <v>7.37</v>
      </c>
      <c r="H642" t="n">
        <v>0.1</v>
      </c>
      <c r="I642" t="n">
        <v>259</v>
      </c>
      <c r="J642" t="n">
        <v>264.25</v>
      </c>
      <c r="K642" t="n">
        <v>59.89</v>
      </c>
      <c r="L642" t="n">
        <v>1.5</v>
      </c>
      <c r="M642" t="n">
        <v>257</v>
      </c>
      <c r="N642" t="n">
        <v>67.87</v>
      </c>
      <c r="O642" t="n">
        <v>32825.49</v>
      </c>
      <c r="P642" t="n">
        <v>536.54</v>
      </c>
      <c r="Q642" t="n">
        <v>1397.88</v>
      </c>
      <c r="R642" t="n">
        <v>321.15</v>
      </c>
      <c r="S642" t="n">
        <v>66.97</v>
      </c>
      <c r="T642" t="n">
        <v>123282.69</v>
      </c>
      <c r="U642" t="n">
        <v>0.21</v>
      </c>
      <c r="V642" t="n">
        <v>0.66</v>
      </c>
      <c r="W642" t="n">
        <v>5.75</v>
      </c>
      <c r="X642" t="n">
        <v>7.65</v>
      </c>
      <c r="Y642" t="n">
        <v>1</v>
      </c>
      <c r="Z642" t="n">
        <v>10</v>
      </c>
    </row>
    <row r="643">
      <c r="A643" t="n">
        <v>3</v>
      </c>
      <c r="B643" t="n">
        <v>135</v>
      </c>
      <c r="C643" t="inlineStr">
        <is>
          <t xml:space="preserve">CONCLUIDO	</t>
        </is>
      </c>
      <c r="D643" t="n">
        <v>2.281</v>
      </c>
      <c r="E643" t="n">
        <v>43.84</v>
      </c>
      <c r="F643" t="n">
        <v>30.32</v>
      </c>
      <c r="G643" t="n">
        <v>8.619999999999999</v>
      </c>
      <c r="H643" t="n">
        <v>0.12</v>
      </c>
      <c r="I643" t="n">
        <v>211</v>
      </c>
      <c r="J643" t="n">
        <v>264.72</v>
      </c>
      <c r="K643" t="n">
        <v>59.89</v>
      </c>
      <c r="L643" t="n">
        <v>1.75</v>
      </c>
      <c r="M643" t="n">
        <v>209</v>
      </c>
      <c r="N643" t="n">
        <v>68.09</v>
      </c>
      <c r="O643" t="n">
        <v>32883.31</v>
      </c>
      <c r="P643" t="n">
        <v>510.16</v>
      </c>
      <c r="Q643" t="n">
        <v>1397.89</v>
      </c>
      <c r="R643" t="n">
        <v>273.52</v>
      </c>
      <c r="S643" t="n">
        <v>66.97</v>
      </c>
      <c r="T643" t="n">
        <v>99706.06</v>
      </c>
      <c r="U643" t="n">
        <v>0.24</v>
      </c>
      <c r="V643" t="n">
        <v>0.6899999999999999</v>
      </c>
      <c r="W643" t="n">
        <v>5.63</v>
      </c>
      <c r="X643" t="n">
        <v>6.15</v>
      </c>
      <c r="Y643" t="n">
        <v>1</v>
      </c>
      <c r="Z643" t="n">
        <v>10</v>
      </c>
    </row>
    <row r="644">
      <c r="A644" t="n">
        <v>4</v>
      </c>
      <c r="B644" t="n">
        <v>135</v>
      </c>
      <c r="C644" t="inlineStr">
        <is>
          <t xml:space="preserve">CONCLUIDO	</t>
        </is>
      </c>
      <c r="D644" t="n">
        <v>2.4226</v>
      </c>
      <c r="E644" t="n">
        <v>41.28</v>
      </c>
      <c r="F644" t="n">
        <v>29.38</v>
      </c>
      <c r="G644" t="n">
        <v>9.85</v>
      </c>
      <c r="H644" t="n">
        <v>0.13</v>
      </c>
      <c r="I644" t="n">
        <v>179</v>
      </c>
      <c r="J644" t="n">
        <v>265.19</v>
      </c>
      <c r="K644" t="n">
        <v>59.89</v>
      </c>
      <c r="L644" t="n">
        <v>2</v>
      </c>
      <c r="M644" t="n">
        <v>177</v>
      </c>
      <c r="N644" t="n">
        <v>68.31</v>
      </c>
      <c r="O644" t="n">
        <v>32941.21</v>
      </c>
      <c r="P644" t="n">
        <v>493.32</v>
      </c>
      <c r="Q644" t="n">
        <v>1397.61</v>
      </c>
      <c r="R644" t="n">
        <v>242.35</v>
      </c>
      <c r="S644" t="n">
        <v>66.97</v>
      </c>
      <c r="T644" t="n">
        <v>84279.77</v>
      </c>
      <c r="U644" t="n">
        <v>0.28</v>
      </c>
      <c r="V644" t="n">
        <v>0.72</v>
      </c>
      <c r="W644" t="n">
        <v>5.59</v>
      </c>
      <c r="X644" t="n">
        <v>5.2</v>
      </c>
      <c r="Y644" t="n">
        <v>1</v>
      </c>
      <c r="Z644" t="n">
        <v>10</v>
      </c>
    </row>
    <row r="645">
      <c r="A645" t="n">
        <v>5</v>
      </c>
      <c r="B645" t="n">
        <v>135</v>
      </c>
      <c r="C645" t="inlineStr">
        <is>
          <t xml:space="preserve">CONCLUIDO	</t>
        </is>
      </c>
      <c r="D645" t="n">
        <v>2.5414</v>
      </c>
      <c r="E645" t="n">
        <v>39.35</v>
      </c>
      <c r="F645" t="n">
        <v>28.66</v>
      </c>
      <c r="G645" t="n">
        <v>11.09</v>
      </c>
      <c r="H645" t="n">
        <v>0.15</v>
      </c>
      <c r="I645" t="n">
        <v>155</v>
      </c>
      <c r="J645" t="n">
        <v>265.66</v>
      </c>
      <c r="K645" t="n">
        <v>59.89</v>
      </c>
      <c r="L645" t="n">
        <v>2.25</v>
      </c>
      <c r="M645" t="n">
        <v>153</v>
      </c>
      <c r="N645" t="n">
        <v>68.53</v>
      </c>
      <c r="O645" t="n">
        <v>32999.19</v>
      </c>
      <c r="P645" t="n">
        <v>480.5</v>
      </c>
      <c r="Q645" t="n">
        <v>1397.61</v>
      </c>
      <c r="R645" t="n">
        <v>218.83</v>
      </c>
      <c r="S645" t="n">
        <v>66.97</v>
      </c>
      <c r="T645" t="n">
        <v>72639.7</v>
      </c>
      <c r="U645" t="n">
        <v>0.31</v>
      </c>
      <c r="V645" t="n">
        <v>0.73</v>
      </c>
      <c r="W645" t="n">
        <v>5.55</v>
      </c>
      <c r="X645" t="n">
        <v>4.49</v>
      </c>
      <c r="Y645" t="n">
        <v>1</v>
      </c>
      <c r="Z645" t="n">
        <v>10</v>
      </c>
    </row>
    <row r="646">
      <c r="A646" t="n">
        <v>6</v>
      </c>
      <c r="B646" t="n">
        <v>135</v>
      </c>
      <c r="C646" t="inlineStr">
        <is>
          <t xml:space="preserve">CONCLUIDO	</t>
        </is>
      </c>
      <c r="D646" t="n">
        <v>2.6362</v>
      </c>
      <c r="E646" t="n">
        <v>37.93</v>
      </c>
      <c r="F646" t="n">
        <v>28.15</v>
      </c>
      <c r="G646" t="n">
        <v>12.33</v>
      </c>
      <c r="H646" t="n">
        <v>0.17</v>
      </c>
      <c r="I646" t="n">
        <v>137</v>
      </c>
      <c r="J646" t="n">
        <v>266.13</v>
      </c>
      <c r="K646" t="n">
        <v>59.89</v>
      </c>
      <c r="L646" t="n">
        <v>2.5</v>
      </c>
      <c r="M646" t="n">
        <v>135</v>
      </c>
      <c r="N646" t="n">
        <v>68.75</v>
      </c>
      <c r="O646" t="n">
        <v>33057.26</v>
      </c>
      <c r="P646" t="n">
        <v>471.21</v>
      </c>
      <c r="Q646" t="n">
        <v>1397.39</v>
      </c>
      <c r="R646" t="n">
        <v>202.55</v>
      </c>
      <c r="S646" t="n">
        <v>66.97</v>
      </c>
      <c r="T646" t="n">
        <v>64589.27</v>
      </c>
      <c r="U646" t="n">
        <v>0.33</v>
      </c>
      <c r="V646" t="n">
        <v>0.75</v>
      </c>
      <c r="W646" t="n">
        <v>5.52</v>
      </c>
      <c r="X646" t="n">
        <v>3.99</v>
      </c>
      <c r="Y646" t="n">
        <v>1</v>
      </c>
      <c r="Z646" t="n">
        <v>10</v>
      </c>
    </row>
    <row r="647">
      <c r="A647" t="n">
        <v>7</v>
      </c>
      <c r="B647" t="n">
        <v>135</v>
      </c>
      <c r="C647" t="inlineStr">
        <is>
          <t xml:space="preserve">CONCLUIDO	</t>
        </is>
      </c>
      <c r="D647" t="n">
        <v>2.723</v>
      </c>
      <c r="E647" t="n">
        <v>36.72</v>
      </c>
      <c r="F647" t="n">
        <v>27.7</v>
      </c>
      <c r="G647" t="n">
        <v>13.62</v>
      </c>
      <c r="H647" t="n">
        <v>0.18</v>
      </c>
      <c r="I647" t="n">
        <v>122</v>
      </c>
      <c r="J647" t="n">
        <v>266.6</v>
      </c>
      <c r="K647" t="n">
        <v>59.89</v>
      </c>
      <c r="L647" t="n">
        <v>2.75</v>
      </c>
      <c r="M647" t="n">
        <v>120</v>
      </c>
      <c r="N647" t="n">
        <v>68.97</v>
      </c>
      <c r="O647" t="n">
        <v>33115.41</v>
      </c>
      <c r="P647" t="n">
        <v>462.78</v>
      </c>
      <c r="Q647" t="n">
        <v>1397.53</v>
      </c>
      <c r="R647" t="n">
        <v>187.52</v>
      </c>
      <c r="S647" t="n">
        <v>66.97</v>
      </c>
      <c r="T647" t="n">
        <v>57150.29</v>
      </c>
      <c r="U647" t="n">
        <v>0.36</v>
      </c>
      <c r="V647" t="n">
        <v>0.76</v>
      </c>
      <c r="W647" t="n">
        <v>5.5</v>
      </c>
      <c r="X647" t="n">
        <v>3.53</v>
      </c>
      <c r="Y647" t="n">
        <v>1</v>
      </c>
      <c r="Z647" t="n">
        <v>10</v>
      </c>
    </row>
    <row r="648">
      <c r="A648" t="n">
        <v>8</v>
      </c>
      <c r="B648" t="n">
        <v>135</v>
      </c>
      <c r="C648" t="inlineStr">
        <is>
          <t xml:space="preserve">CONCLUIDO	</t>
        </is>
      </c>
      <c r="D648" t="n">
        <v>2.7904</v>
      </c>
      <c r="E648" t="n">
        <v>35.84</v>
      </c>
      <c r="F648" t="n">
        <v>27.37</v>
      </c>
      <c r="G648" t="n">
        <v>14.8</v>
      </c>
      <c r="H648" t="n">
        <v>0.2</v>
      </c>
      <c r="I648" t="n">
        <v>111</v>
      </c>
      <c r="J648" t="n">
        <v>267.08</v>
      </c>
      <c r="K648" t="n">
        <v>59.89</v>
      </c>
      <c r="L648" t="n">
        <v>3</v>
      </c>
      <c r="M648" t="n">
        <v>109</v>
      </c>
      <c r="N648" t="n">
        <v>69.19</v>
      </c>
      <c r="O648" t="n">
        <v>33173.65</v>
      </c>
      <c r="P648" t="n">
        <v>456.4</v>
      </c>
      <c r="Q648" t="n">
        <v>1397.37</v>
      </c>
      <c r="R648" t="n">
        <v>176.85</v>
      </c>
      <c r="S648" t="n">
        <v>66.97</v>
      </c>
      <c r="T648" t="n">
        <v>51872.87</v>
      </c>
      <c r="U648" t="n">
        <v>0.38</v>
      </c>
      <c r="V648" t="n">
        <v>0.77</v>
      </c>
      <c r="W648" t="n">
        <v>5.48</v>
      </c>
      <c r="X648" t="n">
        <v>3.2</v>
      </c>
      <c r="Y648" t="n">
        <v>1</v>
      </c>
      <c r="Z648" t="n">
        <v>10</v>
      </c>
    </row>
    <row r="649">
      <c r="A649" t="n">
        <v>9</v>
      </c>
      <c r="B649" t="n">
        <v>135</v>
      </c>
      <c r="C649" t="inlineStr">
        <is>
          <t xml:space="preserve">CONCLUIDO	</t>
        </is>
      </c>
      <c r="D649" t="n">
        <v>2.8549</v>
      </c>
      <c r="E649" t="n">
        <v>35.03</v>
      </c>
      <c r="F649" t="n">
        <v>27.07</v>
      </c>
      <c r="G649" t="n">
        <v>16.08</v>
      </c>
      <c r="H649" t="n">
        <v>0.22</v>
      </c>
      <c r="I649" t="n">
        <v>101</v>
      </c>
      <c r="J649" t="n">
        <v>267.55</v>
      </c>
      <c r="K649" t="n">
        <v>59.89</v>
      </c>
      <c r="L649" t="n">
        <v>3.25</v>
      </c>
      <c r="M649" t="n">
        <v>99</v>
      </c>
      <c r="N649" t="n">
        <v>69.41</v>
      </c>
      <c r="O649" t="n">
        <v>33231.97</v>
      </c>
      <c r="P649" t="n">
        <v>450.51</v>
      </c>
      <c r="Q649" t="n">
        <v>1397.46</v>
      </c>
      <c r="R649" t="n">
        <v>167.03</v>
      </c>
      <c r="S649" t="n">
        <v>66.97</v>
      </c>
      <c r="T649" t="n">
        <v>47012.06</v>
      </c>
      <c r="U649" t="n">
        <v>0.4</v>
      </c>
      <c r="V649" t="n">
        <v>0.78</v>
      </c>
      <c r="W649" t="n">
        <v>5.46</v>
      </c>
      <c r="X649" t="n">
        <v>2.9</v>
      </c>
      <c r="Y649" t="n">
        <v>1</v>
      </c>
      <c r="Z649" t="n">
        <v>10</v>
      </c>
    </row>
    <row r="650">
      <c r="A650" t="n">
        <v>10</v>
      </c>
      <c r="B650" t="n">
        <v>135</v>
      </c>
      <c r="C650" t="inlineStr">
        <is>
          <t xml:space="preserve">CONCLUIDO	</t>
        </is>
      </c>
      <c r="D650" t="n">
        <v>2.9084</v>
      </c>
      <c r="E650" t="n">
        <v>34.38</v>
      </c>
      <c r="F650" t="n">
        <v>26.83</v>
      </c>
      <c r="G650" t="n">
        <v>17.31</v>
      </c>
      <c r="H650" t="n">
        <v>0.23</v>
      </c>
      <c r="I650" t="n">
        <v>93</v>
      </c>
      <c r="J650" t="n">
        <v>268.02</v>
      </c>
      <c r="K650" t="n">
        <v>59.89</v>
      </c>
      <c r="L650" t="n">
        <v>3.5</v>
      </c>
      <c r="M650" t="n">
        <v>91</v>
      </c>
      <c r="N650" t="n">
        <v>69.64</v>
      </c>
      <c r="O650" t="n">
        <v>33290.38</v>
      </c>
      <c r="P650" t="n">
        <v>445.67</v>
      </c>
      <c r="Q650" t="n">
        <v>1397.4</v>
      </c>
      <c r="R650" t="n">
        <v>159.35</v>
      </c>
      <c r="S650" t="n">
        <v>66.97</v>
      </c>
      <c r="T650" t="n">
        <v>43209.23</v>
      </c>
      <c r="U650" t="n">
        <v>0.42</v>
      </c>
      <c r="V650" t="n">
        <v>0.78</v>
      </c>
      <c r="W650" t="n">
        <v>5.44</v>
      </c>
      <c r="X650" t="n">
        <v>2.66</v>
      </c>
      <c r="Y650" t="n">
        <v>1</v>
      </c>
      <c r="Z650" t="n">
        <v>10</v>
      </c>
    </row>
    <row r="651">
      <c r="A651" t="n">
        <v>11</v>
      </c>
      <c r="B651" t="n">
        <v>135</v>
      </c>
      <c r="C651" t="inlineStr">
        <is>
          <t xml:space="preserve">CONCLUIDO	</t>
        </is>
      </c>
      <c r="D651" t="n">
        <v>2.9551</v>
      </c>
      <c r="E651" t="n">
        <v>33.84</v>
      </c>
      <c r="F651" t="n">
        <v>26.64</v>
      </c>
      <c r="G651" t="n">
        <v>18.59</v>
      </c>
      <c r="H651" t="n">
        <v>0.25</v>
      </c>
      <c r="I651" t="n">
        <v>86</v>
      </c>
      <c r="J651" t="n">
        <v>268.5</v>
      </c>
      <c r="K651" t="n">
        <v>59.89</v>
      </c>
      <c r="L651" t="n">
        <v>3.75</v>
      </c>
      <c r="M651" t="n">
        <v>84</v>
      </c>
      <c r="N651" t="n">
        <v>69.86</v>
      </c>
      <c r="O651" t="n">
        <v>33348.87</v>
      </c>
      <c r="P651" t="n">
        <v>441.7</v>
      </c>
      <c r="Q651" t="n">
        <v>1397.33</v>
      </c>
      <c r="R651" t="n">
        <v>152.75</v>
      </c>
      <c r="S651" t="n">
        <v>66.97</v>
      </c>
      <c r="T651" t="n">
        <v>39948.19</v>
      </c>
      <c r="U651" t="n">
        <v>0.44</v>
      </c>
      <c r="V651" t="n">
        <v>0.79</v>
      </c>
      <c r="W651" t="n">
        <v>5.45</v>
      </c>
      <c r="X651" t="n">
        <v>2.47</v>
      </c>
      <c r="Y651" t="n">
        <v>1</v>
      </c>
      <c r="Z651" t="n">
        <v>10</v>
      </c>
    </row>
    <row r="652">
      <c r="A652" t="n">
        <v>12</v>
      </c>
      <c r="B652" t="n">
        <v>135</v>
      </c>
      <c r="C652" t="inlineStr">
        <is>
          <t xml:space="preserve">CONCLUIDO	</t>
        </is>
      </c>
      <c r="D652" t="n">
        <v>2.9987</v>
      </c>
      <c r="E652" t="n">
        <v>33.35</v>
      </c>
      <c r="F652" t="n">
        <v>26.45</v>
      </c>
      <c r="G652" t="n">
        <v>19.84</v>
      </c>
      <c r="H652" t="n">
        <v>0.26</v>
      </c>
      <c r="I652" t="n">
        <v>80</v>
      </c>
      <c r="J652" t="n">
        <v>268.97</v>
      </c>
      <c r="K652" t="n">
        <v>59.89</v>
      </c>
      <c r="L652" t="n">
        <v>4</v>
      </c>
      <c r="M652" t="n">
        <v>78</v>
      </c>
      <c r="N652" t="n">
        <v>70.09</v>
      </c>
      <c r="O652" t="n">
        <v>33407.45</v>
      </c>
      <c r="P652" t="n">
        <v>437.82</v>
      </c>
      <c r="Q652" t="n">
        <v>1397.36</v>
      </c>
      <c r="R652" t="n">
        <v>146.39</v>
      </c>
      <c r="S652" t="n">
        <v>66.97</v>
      </c>
      <c r="T652" t="n">
        <v>36796.79</v>
      </c>
      <c r="U652" t="n">
        <v>0.46</v>
      </c>
      <c r="V652" t="n">
        <v>0.8</v>
      </c>
      <c r="W652" t="n">
        <v>5.44</v>
      </c>
      <c r="X652" t="n">
        <v>2.28</v>
      </c>
      <c r="Y652" t="n">
        <v>1</v>
      </c>
      <c r="Z652" t="n">
        <v>10</v>
      </c>
    </row>
    <row r="653">
      <c r="A653" t="n">
        <v>13</v>
      </c>
      <c r="B653" t="n">
        <v>135</v>
      </c>
      <c r="C653" t="inlineStr">
        <is>
          <t xml:space="preserve">CONCLUIDO	</t>
        </is>
      </c>
      <c r="D653" t="n">
        <v>3.0356</v>
      </c>
      <c r="E653" t="n">
        <v>32.94</v>
      </c>
      <c r="F653" t="n">
        <v>26.3</v>
      </c>
      <c r="G653" t="n">
        <v>21.04</v>
      </c>
      <c r="H653" t="n">
        <v>0.28</v>
      </c>
      <c r="I653" t="n">
        <v>75</v>
      </c>
      <c r="J653" t="n">
        <v>269.45</v>
      </c>
      <c r="K653" t="n">
        <v>59.89</v>
      </c>
      <c r="L653" t="n">
        <v>4.25</v>
      </c>
      <c r="M653" t="n">
        <v>73</v>
      </c>
      <c r="N653" t="n">
        <v>70.31</v>
      </c>
      <c r="O653" t="n">
        <v>33466.11</v>
      </c>
      <c r="P653" t="n">
        <v>434.35</v>
      </c>
      <c r="Q653" t="n">
        <v>1397.41</v>
      </c>
      <c r="R653" t="n">
        <v>141.56</v>
      </c>
      <c r="S653" t="n">
        <v>66.97</v>
      </c>
      <c r="T653" t="n">
        <v>34405.91</v>
      </c>
      <c r="U653" t="n">
        <v>0.47</v>
      </c>
      <c r="V653" t="n">
        <v>0.8</v>
      </c>
      <c r="W653" t="n">
        <v>5.42</v>
      </c>
      <c r="X653" t="n">
        <v>2.13</v>
      </c>
      <c r="Y653" t="n">
        <v>1</v>
      </c>
      <c r="Z653" t="n">
        <v>10</v>
      </c>
    </row>
    <row r="654">
      <c r="A654" t="n">
        <v>14</v>
      </c>
      <c r="B654" t="n">
        <v>135</v>
      </c>
      <c r="C654" t="inlineStr">
        <is>
          <t xml:space="preserve">CONCLUIDO	</t>
        </is>
      </c>
      <c r="D654" t="n">
        <v>3.0708</v>
      </c>
      <c r="E654" t="n">
        <v>32.56</v>
      </c>
      <c r="F654" t="n">
        <v>26.17</v>
      </c>
      <c r="G654" t="n">
        <v>22.43</v>
      </c>
      <c r="H654" t="n">
        <v>0.3</v>
      </c>
      <c r="I654" t="n">
        <v>70</v>
      </c>
      <c r="J654" t="n">
        <v>269.92</v>
      </c>
      <c r="K654" t="n">
        <v>59.89</v>
      </c>
      <c r="L654" t="n">
        <v>4.5</v>
      </c>
      <c r="M654" t="n">
        <v>68</v>
      </c>
      <c r="N654" t="n">
        <v>70.54000000000001</v>
      </c>
      <c r="O654" t="n">
        <v>33524.86</v>
      </c>
      <c r="P654" t="n">
        <v>431.44</v>
      </c>
      <c r="Q654" t="n">
        <v>1397.29</v>
      </c>
      <c r="R654" t="n">
        <v>138.04</v>
      </c>
      <c r="S654" t="n">
        <v>66.97</v>
      </c>
      <c r="T654" t="n">
        <v>32671.15</v>
      </c>
      <c r="U654" t="n">
        <v>0.49</v>
      </c>
      <c r="V654" t="n">
        <v>0.8</v>
      </c>
      <c r="W654" t="n">
        <v>5.41</v>
      </c>
      <c r="X654" t="n">
        <v>2</v>
      </c>
      <c r="Y654" t="n">
        <v>1</v>
      </c>
      <c r="Z654" t="n">
        <v>10</v>
      </c>
    </row>
    <row r="655">
      <c r="A655" t="n">
        <v>15</v>
      </c>
      <c r="B655" t="n">
        <v>135</v>
      </c>
      <c r="C655" t="inlineStr">
        <is>
          <t xml:space="preserve">CONCLUIDO	</t>
        </is>
      </c>
      <c r="D655" t="n">
        <v>3.1014</v>
      </c>
      <c r="E655" t="n">
        <v>32.24</v>
      </c>
      <c r="F655" t="n">
        <v>26.05</v>
      </c>
      <c r="G655" t="n">
        <v>23.69</v>
      </c>
      <c r="H655" t="n">
        <v>0.31</v>
      </c>
      <c r="I655" t="n">
        <v>66</v>
      </c>
      <c r="J655" t="n">
        <v>270.4</v>
      </c>
      <c r="K655" t="n">
        <v>59.89</v>
      </c>
      <c r="L655" t="n">
        <v>4.75</v>
      </c>
      <c r="M655" t="n">
        <v>64</v>
      </c>
      <c r="N655" t="n">
        <v>70.76000000000001</v>
      </c>
      <c r="O655" t="n">
        <v>33583.7</v>
      </c>
      <c r="P655" t="n">
        <v>428.62</v>
      </c>
      <c r="Q655" t="n">
        <v>1397.32</v>
      </c>
      <c r="R655" t="n">
        <v>133.54</v>
      </c>
      <c r="S655" t="n">
        <v>66.97</v>
      </c>
      <c r="T655" t="n">
        <v>30443.3</v>
      </c>
      <c r="U655" t="n">
        <v>0.5</v>
      </c>
      <c r="V655" t="n">
        <v>0.8100000000000001</v>
      </c>
      <c r="W655" t="n">
        <v>5.42</v>
      </c>
      <c r="X655" t="n">
        <v>1.89</v>
      </c>
      <c r="Y655" t="n">
        <v>1</v>
      </c>
      <c r="Z655" t="n">
        <v>10</v>
      </c>
    </row>
    <row r="656">
      <c r="A656" t="n">
        <v>16</v>
      </c>
      <c r="B656" t="n">
        <v>135</v>
      </c>
      <c r="C656" t="inlineStr">
        <is>
          <t xml:space="preserve">CONCLUIDO	</t>
        </is>
      </c>
      <c r="D656" t="n">
        <v>3.1336</v>
      </c>
      <c r="E656" t="n">
        <v>31.91</v>
      </c>
      <c r="F656" t="n">
        <v>25.92</v>
      </c>
      <c r="G656" t="n">
        <v>25.09</v>
      </c>
      <c r="H656" t="n">
        <v>0.33</v>
      </c>
      <c r="I656" t="n">
        <v>62</v>
      </c>
      <c r="J656" t="n">
        <v>270.88</v>
      </c>
      <c r="K656" t="n">
        <v>59.89</v>
      </c>
      <c r="L656" t="n">
        <v>5</v>
      </c>
      <c r="M656" t="n">
        <v>60</v>
      </c>
      <c r="N656" t="n">
        <v>70.98999999999999</v>
      </c>
      <c r="O656" t="n">
        <v>33642.62</v>
      </c>
      <c r="P656" t="n">
        <v>425.62</v>
      </c>
      <c r="Q656" t="n">
        <v>1397.55</v>
      </c>
      <c r="R656" t="n">
        <v>129.67</v>
      </c>
      <c r="S656" t="n">
        <v>66.97</v>
      </c>
      <c r="T656" t="n">
        <v>28528.58</v>
      </c>
      <c r="U656" t="n">
        <v>0.52</v>
      </c>
      <c r="V656" t="n">
        <v>0.8100000000000001</v>
      </c>
      <c r="W656" t="n">
        <v>5.4</v>
      </c>
      <c r="X656" t="n">
        <v>1.76</v>
      </c>
      <c r="Y656" t="n">
        <v>1</v>
      </c>
      <c r="Z656" t="n">
        <v>10</v>
      </c>
    </row>
    <row r="657">
      <c r="A657" t="n">
        <v>17</v>
      </c>
      <c r="B657" t="n">
        <v>135</v>
      </c>
      <c r="C657" t="inlineStr">
        <is>
          <t xml:space="preserve">CONCLUIDO	</t>
        </is>
      </c>
      <c r="D657" t="n">
        <v>3.1569</v>
      </c>
      <c r="E657" t="n">
        <v>31.68</v>
      </c>
      <c r="F657" t="n">
        <v>25.84</v>
      </c>
      <c r="G657" t="n">
        <v>26.28</v>
      </c>
      <c r="H657" t="n">
        <v>0.34</v>
      </c>
      <c r="I657" t="n">
        <v>59</v>
      </c>
      <c r="J657" t="n">
        <v>271.36</v>
      </c>
      <c r="K657" t="n">
        <v>59.89</v>
      </c>
      <c r="L657" t="n">
        <v>5.25</v>
      </c>
      <c r="M657" t="n">
        <v>57</v>
      </c>
      <c r="N657" t="n">
        <v>71.22</v>
      </c>
      <c r="O657" t="n">
        <v>33701.64</v>
      </c>
      <c r="P657" t="n">
        <v>423.48</v>
      </c>
      <c r="Q657" t="n">
        <v>1397.27</v>
      </c>
      <c r="R657" t="n">
        <v>127.17</v>
      </c>
      <c r="S657" t="n">
        <v>66.97</v>
      </c>
      <c r="T657" t="n">
        <v>27292.57</v>
      </c>
      <c r="U657" t="n">
        <v>0.53</v>
      </c>
      <c r="V657" t="n">
        <v>0.8100000000000001</v>
      </c>
      <c r="W657" t="n">
        <v>5.39</v>
      </c>
      <c r="X657" t="n">
        <v>1.67</v>
      </c>
      <c r="Y657" t="n">
        <v>1</v>
      </c>
      <c r="Z657" t="n">
        <v>10</v>
      </c>
    </row>
    <row r="658">
      <c r="A658" t="n">
        <v>18</v>
      </c>
      <c r="B658" t="n">
        <v>135</v>
      </c>
      <c r="C658" t="inlineStr">
        <is>
          <t xml:space="preserve">CONCLUIDO	</t>
        </is>
      </c>
      <c r="D658" t="n">
        <v>3.1828</v>
      </c>
      <c r="E658" t="n">
        <v>31.42</v>
      </c>
      <c r="F658" t="n">
        <v>25.73</v>
      </c>
      <c r="G658" t="n">
        <v>27.57</v>
      </c>
      <c r="H658" t="n">
        <v>0.36</v>
      </c>
      <c r="I658" t="n">
        <v>56</v>
      </c>
      <c r="J658" t="n">
        <v>271.84</v>
      </c>
      <c r="K658" t="n">
        <v>59.89</v>
      </c>
      <c r="L658" t="n">
        <v>5.5</v>
      </c>
      <c r="M658" t="n">
        <v>54</v>
      </c>
      <c r="N658" t="n">
        <v>71.45</v>
      </c>
      <c r="O658" t="n">
        <v>33760.74</v>
      </c>
      <c r="P658" t="n">
        <v>421.01</v>
      </c>
      <c r="Q658" t="n">
        <v>1397.37</v>
      </c>
      <c r="R658" t="n">
        <v>123.55</v>
      </c>
      <c r="S658" t="n">
        <v>66.97</v>
      </c>
      <c r="T658" t="n">
        <v>25498.14</v>
      </c>
      <c r="U658" t="n">
        <v>0.54</v>
      </c>
      <c r="V658" t="n">
        <v>0.82</v>
      </c>
      <c r="W658" t="n">
        <v>5.39</v>
      </c>
      <c r="X658" t="n">
        <v>1.57</v>
      </c>
      <c r="Y658" t="n">
        <v>1</v>
      </c>
      <c r="Z658" t="n">
        <v>10</v>
      </c>
    </row>
    <row r="659">
      <c r="A659" t="n">
        <v>19</v>
      </c>
      <c r="B659" t="n">
        <v>135</v>
      </c>
      <c r="C659" t="inlineStr">
        <is>
          <t xml:space="preserve">CONCLUIDO	</t>
        </is>
      </c>
      <c r="D659" t="n">
        <v>3.1989</v>
      </c>
      <c r="E659" t="n">
        <v>31.26</v>
      </c>
      <c r="F659" t="n">
        <v>25.68</v>
      </c>
      <c r="G659" t="n">
        <v>28.53</v>
      </c>
      <c r="H659" t="n">
        <v>0.38</v>
      </c>
      <c r="I659" t="n">
        <v>54</v>
      </c>
      <c r="J659" t="n">
        <v>272.32</v>
      </c>
      <c r="K659" t="n">
        <v>59.89</v>
      </c>
      <c r="L659" t="n">
        <v>5.75</v>
      </c>
      <c r="M659" t="n">
        <v>52</v>
      </c>
      <c r="N659" t="n">
        <v>71.68000000000001</v>
      </c>
      <c r="O659" t="n">
        <v>33820.05</v>
      </c>
      <c r="P659" t="n">
        <v>419.25</v>
      </c>
      <c r="Q659" t="n">
        <v>1397.21</v>
      </c>
      <c r="R659" t="n">
        <v>121.84</v>
      </c>
      <c r="S659" t="n">
        <v>66.97</v>
      </c>
      <c r="T659" t="n">
        <v>24649.46</v>
      </c>
      <c r="U659" t="n">
        <v>0.55</v>
      </c>
      <c r="V659" t="n">
        <v>0.82</v>
      </c>
      <c r="W659" t="n">
        <v>5.38</v>
      </c>
      <c r="X659" t="n">
        <v>1.51</v>
      </c>
      <c r="Y659" t="n">
        <v>1</v>
      </c>
      <c r="Z659" t="n">
        <v>10</v>
      </c>
    </row>
    <row r="660">
      <c r="A660" t="n">
        <v>20</v>
      </c>
      <c r="B660" t="n">
        <v>135</v>
      </c>
      <c r="C660" t="inlineStr">
        <is>
          <t xml:space="preserve">CONCLUIDO	</t>
        </is>
      </c>
      <c r="D660" t="n">
        <v>3.2213</v>
      </c>
      <c r="E660" t="n">
        <v>31.04</v>
      </c>
      <c r="F660" t="n">
        <v>25.61</v>
      </c>
      <c r="G660" t="n">
        <v>30.13</v>
      </c>
      <c r="H660" t="n">
        <v>0.39</v>
      </c>
      <c r="I660" t="n">
        <v>51</v>
      </c>
      <c r="J660" t="n">
        <v>272.8</v>
      </c>
      <c r="K660" t="n">
        <v>59.89</v>
      </c>
      <c r="L660" t="n">
        <v>6</v>
      </c>
      <c r="M660" t="n">
        <v>49</v>
      </c>
      <c r="N660" t="n">
        <v>71.91</v>
      </c>
      <c r="O660" t="n">
        <v>33879.33</v>
      </c>
      <c r="P660" t="n">
        <v>417.24</v>
      </c>
      <c r="Q660" t="n">
        <v>1397.25</v>
      </c>
      <c r="R660" t="n">
        <v>119.64</v>
      </c>
      <c r="S660" t="n">
        <v>66.97</v>
      </c>
      <c r="T660" t="n">
        <v>23565.66</v>
      </c>
      <c r="U660" t="n">
        <v>0.5600000000000001</v>
      </c>
      <c r="V660" t="n">
        <v>0.82</v>
      </c>
      <c r="W660" t="n">
        <v>5.38</v>
      </c>
      <c r="X660" t="n">
        <v>1.45</v>
      </c>
      <c r="Y660" t="n">
        <v>1</v>
      </c>
      <c r="Z660" t="n">
        <v>10</v>
      </c>
    </row>
    <row r="661">
      <c r="A661" t="n">
        <v>21</v>
      </c>
      <c r="B661" t="n">
        <v>135</v>
      </c>
      <c r="C661" t="inlineStr">
        <is>
          <t xml:space="preserve">CONCLUIDO	</t>
        </is>
      </c>
      <c r="D661" t="n">
        <v>3.2386</v>
      </c>
      <c r="E661" t="n">
        <v>30.88</v>
      </c>
      <c r="F661" t="n">
        <v>25.55</v>
      </c>
      <c r="G661" t="n">
        <v>31.28</v>
      </c>
      <c r="H661" t="n">
        <v>0.41</v>
      </c>
      <c r="I661" t="n">
        <v>49</v>
      </c>
      <c r="J661" t="n">
        <v>273.28</v>
      </c>
      <c r="K661" t="n">
        <v>59.89</v>
      </c>
      <c r="L661" t="n">
        <v>6.25</v>
      </c>
      <c r="M661" t="n">
        <v>47</v>
      </c>
      <c r="N661" t="n">
        <v>72.14</v>
      </c>
      <c r="O661" t="n">
        <v>33938.7</v>
      </c>
      <c r="P661" t="n">
        <v>415.48</v>
      </c>
      <c r="Q661" t="n">
        <v>1397.22</v>
      </c>
      <c r="R661" t="n">
        <v>117.28</v>
      </c>
      <c r="S661" t="n">
        <v>66.97</v>
      </c>
      <c r="T661" t="n">
        <v>22397.15</v>
      </c>
      <c r="U661" t="n">
        <v>0.57</v>
      </c>
      <c r="V661" t="n">
        <v>0.82</v>
      </c>
      <c r="W661" t="n">
        <v>5.38</v>
      </c>
      <c r="X661" t="n">
        <v>1.38</v>
      </c>
      <c r="Y661" t="n">
        <v>1</v>
      </c>
      <c r="Z661" t="n">
        <v>10</v>
      </c>
    </row>
    <row r="662">
      <c r="A662" t="n">
        <v>22</v>
      </c>
      <c r="B662" t="n">
        <v>135</v>
      </c>
      <c r="C662" t="inlineStr">
        <is>
          <t xml:space="preserve">CONCLUIDO	</t>
        </is>
      </c>
      <c r="D662" t="n">
        <v>3.2554</v>
      </c>
      <c r="E662" t="n">
        <v>30.72</v>
      </c>
      <c r="F662" t="n">
        <v>25.49</v>
      </c>
      <c r="G662" t="n">
        <v>32.54</v>
      </c>
      <c r="H662" t="n">
        <v>0.42</v>
      </c>
      <c r="I662" t="n">
        <v>47</v>
      </c>
      <c r="J662" t="n">
        <v>273.76</v>
      </c>
      <c r="K662" t="n">
        <v>59.89</v>
      </c>
      <c r="L662" t="n">
        <v>6.5</v>
      </c>
      <c r="M662" t="n">
        <v>45</v>
      </c>
      <c r="N662" t="n">
        <v>72.37</v>
      </c>
      <c r="O662" t="n">
        <v>33998.16</v>
      </c>
      <c r="P662" t="n">
        <v>413.45</v>
      </c>
      <c r="Q662" t="n">
        <v>1397.18</v>
      </c>
      <c r="R662" t="n">
        <v>115.55</v>
      </c>
      <c r="S662" t="n">
        <v>66.97</v>
      </c>
      <c r="T662" t="n">
        <v>21541.04</v>
      </c>
      <c r="U662" t="n">
        <v>0.58</v>
      </c>
      <c r="V662" t="n">
        <v>0.83</v>
      </c>
      <c r="W662" t="n">
        <v>5.38</v>
      </c>
      <c r="X662" t="n">
        <v>1.32</v>
      </c>
      <c r="Y662" t="n">
        <v>1</v>
      </c>
      <c r="Z662" t="n">
        <v>10</v>
      </c>
    </row>
    <row r="663">
      <c r="A663" t="n">
        <v>23</v>
      </c>
      <c r="B663" t="n">
        <v>135</v>
      </c>
      <c r="C663" t="inlineStr">
        <is>
          <t xml:space="preserve">CONCLUIDO	</t>
        </is>
      </c>
      <c r="D663" t="n">
        <v>3.2727</v>
      </c>
      <c r="E663" t="n">
        <v>30.56</v>
      </c>
      <c r="F663" t="n">
        <v>25.43</v>
      </c>
      <c r="G663" t="n">
        <v>33.9</v>
      </c>
      <c r="H663" t="n">
        <v>0.44</v>
      </c>
      <c r="I663" t="n">
        <v>45</v>
      </c>
      <c r="J663" t="n">
        <v>274.24</v>
      </c>
      <c r="K663" t="n">
        <v>59.89</v>
      </c>
      <c r="L663" t="n">
        <v>6.75</v>
      </c>
      <c r="M663" t="n">
        <v>43</v>
      </c>
      <c r="N663" t="n">
        <v>72.61</v>
      </c>
      <c r="O663" t="n">
        <v>34057.71</v>
      </c>
      <c r="P663" t="n">
        <v>411.79</v>
      </c>
      <c r="Q663" t="n">
        <v>1397.29</v>
      </c>
      <c r="R663" t="n">
        <v>113.62</v>
      </c>
      <c r="S663" t="n">
        <v>66.97</v>
      </c>
      <c r="T663" t="n">
        <v>20588.83</v>
      </c>
      <c r="U663" t="n">
        <v>0.59</v>
      </c>
      <c r="V663" t="n">
        <v>0.83</v>
      </c>
      <c r="W663" t="n">
        <v>5.37</v>
      </c>
      <c r="X663" t="n">
        <v>1.26</v>
      </c>
      <c r="Y663" t="n">
        <v>1</v>
      </c>
      <c r="Z663" t="n">
        <v>10</v>
      </c>
    </row>
    <row r="664">
      <c r="A664" t="n">
        <v>24</v>
      </c>
      <c r="B664" t="n">
        <v>135</v>
      </c>
      <c r="C664" t="inlineStr">
        <is>
          <t xml:space="preserve">CONCLUIDO	</t>
        </is>
      </c>
      <c r="D664" t="n">
        <v>3.2903</v>
      </c>
      <c r="E664" t="n">
        <v>30.39</v>
      </c>
      <c r="F664" t="n">
        <v>25.37</v>
      </c>
      <c r="G664" t="n">
        <v>35.39</v>
      </c>
      <c r="H664" t="n">
        <v>0.45</v>
      </c>
      <c r="I664" t="n">
        <v>43</v>
      </c>
      <c r="J664" t="n">
        <v>274.73</v>
      </c>
      <c r="K664" t="n">
        <v>59.89</v>
      </c>
      <c r="L664" t="n">
        <v>7</v>
      </c>
      <c r="M664" t="n">
        <v>41</v>
      </c>
      <c r="N664" t="n">
        <v>72.84</v>
      </c>
      <c r="O664" t="n">
        <v>34117.35</v>
      </c>
      <c r="P664" t="n">
        <v>409.75</v>
      </c>
      <c r="Q664" t="n">
        <v>1397.24</v>
      </c>
      <c r="R664" t="n">
        <v>111.69</v>
      </c>
      <c r="S664" t="n">
        <v>66.97</v>
      </c>
      <c r="T664" t="n">
        <v>19629.45</v>
      </c>
      <c r="U664" t="n">
        <v>0.6</v>
      </c>
      <c r="V664" t="n">
        <v>0.83</v>
      </c>
      <c r="W664" t="n">
        <v>5.36</v>
      </c>
      <c r="X664" t="n">
        <v>1.2</v>
      </c>
      <c r="Y664" t="n">
        <v>1</v>
      </c>
      <c r="Z664" t="n">
        <v>10</v>
      </c>
    </row>
    <row r="665">
      <c r="A665" t="n">
        <v>25</v>
      </c>
      <c r="B665" t="n">
        <v>135</v>
      </c>
      <c r="C665" t="inlineStr">
        <is>
          <t xml:space="preserve">CONCLUIDO	</t>
        </is>
      </c>
      <c r="D665" t="n">
        <v>3.2986</v>
      </c>
      <c r="E665" t="n">
        <v>30.32</v>
      </c>
      <c r="F665" t="n">
        <v>25.34</v>
      </c>
      <c r="G665" t="n">
        <v>36.2</v>
      </c>
      <c r="H665" t="n">
        <v>0.47</v>
      </c>
      <c r="I665" t="n">
        <v>42</v>
      </c>
      <c r="J665" t="n">
        <v>275.21</v>
      </c>
      <c r="K665" t="n">
        <v>59.89</v>
      </c>
      <c r="L665" t="n">
        <v>7.25</v>
      </c>
      <c r="M665" t="n">
        <v>40</v>
      </c>
      <c r="N665" t="n">
        <v>73.08</v>
      </c>
      <c r="O665" t="n">
        <v>34177.09</v>
      </c>
      <c r="P665" t="n">
        <v>408.68</v>
      </c>
      <c r="Q665" t="n">
        <v>1397.37</v>
      </c>
      <c r="R665" t="n">
        <v>110.78</v>
      </c>
      <c r="S665" t="n">
        <v>66.97</v>
      </c>
      <c r="T665" t="n">
        <v>19182.79</v>
      </c>
      <c r="U665" t="n">
        <v>0.6</v>
      </c>
      <c r="V665" t="n">
        <v>0.83</v>
      </c>
      <c r="W665" t="n">
        <v>5.36</v>
      </c>
      <c r="X665" t="n">
        <v>1.17</v>
      </c>
      <c r="Y665" t="n">
        <v>1</v>
      </c>
      <c r="Z665" t="n">
        <v>10</v>
      </c>
    </row>
    <row r="666">
      <c r="A666" t="n">
        <v>26</v>
      </c>
      <c r="B666" t="n">
        <v>135</v>
      </c>
      <c r="C666" t="inlineStr">
        <is>
          <t xml:space="preserve">CONCLUIDO	</t>
        </is>
      </c>
      <c r="D666" t="n">
        <v>3.3154</v>
      </c>
      <c r="E666" t="n">
        <v>30.16</v>
      </c>
      <c r="F666" t="n">
        <v>25.29</v>
      </c>
      <c r="G666" t="n">
        <v>37.93</v>
      </c>
      <c r="H666" t="n">
        <v>0.48</v>
      </c>
      <c r="I666" t="n">
        <v>40</v>
      </c>
      <c r="J666" t="n">
        <v>275.7</v>
      </c>
      <c r="K666" t="n">
        <v>59.89</v>
      </c>
      <c r="L666" t="n">
        <v>7.5</v>
      </c>
      <c r="M666" t="n">
        <v>38</v>
      </c>
      <c r="N666" t="n">
        <v>73.31</v>
      </c>
      <c r="O666" t="n">
        <v>34236.91</v>
      </c>
      <c r="P666" t="n">
        <v>406.81</v>
      </c>
      <c r="Q666" t="n">
        <v>1397.28</v>
      </c>
      <c r="R666" t="n">
        <v>109.05</v>
      </c>
      <c r="S666" t="n">
        <v>66.97</v>
      </c>
      <c r="T666" t="n">
        <v>18325.04</v>
      </c>
      <c r="U666" t="n">
        <v>0.61</v>
      </c>
      <c r="V666" t="n">
        <v>0.83</v>
      </c>
      <c r="W666" t="n">
        <v>5.36</v>
      </c>
      <c r="X666" t="n">
        <v>1.12</v>
      </c>
      <c r="Y666" t="n">
        <v>1</v>
      </c>
      <c r="Z666" t="n">
        <v>10</v>
      </c>
    </row>
    <row r="667">
      <c r="A667" t="n">
        <v>27</v>
      </c>
      <c r="B667" t="n">
        <v>135</v>
      </c>
      <c r="C667" t="inlineStr">
        <is>
          <t xml:space="preserve">CONCLUIDO	</t>
        </is>
      </c>
      <c r="D667" t="n">
        <v>3.3224</v>
      </c>
      <c r="E667" t="n">
        <v>30.1</v>
      </c>
      <c r="F667" t="n">
        <v>25.27</v>
      </c>
      <c r="G667" t="n">
        <v>38.88</v>
      </c>
      <c r="H667" t="n">
        <v>0.5</v>
      </c>
      <c r="I667" t="n">
        <v>39</v>
      </c>
      <c r="J667" t="n">
        <v>276.18</v>
      </c>
      <c r="K667" t="n">
        <v>59.89</v>
      </c>
      <c r="L667" t="n">
        <v>7.75</v>
      </c>
      <c r="M667" t="n">
        <v>37</v>
      </c>
      <c r="N667" t="n">
        <v>73.55</v>
      </c>
      <c r="O667" t="n">
        <v>34296.82</v>
      </c>
      <c r="P667" t="n">
        <v>405.69</v>
      </c>
      <c r="Q667" t="n">
        <v>1397.18</v>
      </c>
      <c r="R667" t="n">
        <v>108.81</v>
      </c>
      <c r="S667" t="n">
        <v>66.97</v>
      </c>
      <c r="T667" t="n">
        <v>18213.88</v>
      </c>
      <c r="U667" t="n">
        <v>0.62</v>
      </c>
      <c r="V667" t="n">
        <v>0.83</v>
      </c>
      <c r="W667" t="n">
        <v>5.35</v>
      </c>
      <c r="X667" t="n">
        <v>1.11</v>
      </c>
      <c r="Y667" t="n">
        <v>1</v>
      </c>
      <c r="Z667" t="n">
        <v>10</v>
      </c>
    </row>
    <row r="668">
      <c r="A668" t="n">
        <v>28</v>
      </c>
      <c r="B668" t="n">
        <v>135</v>
      </c>
      <c r="C668" t="inlineStr">
        <is>
          <t xml:space="preserve">CONCLUIDO	</t>
        </is>
      </c>
      <c r="D668" t="n">
        <v>3.3326</v>
      </c>
      <c r="E668" t="n">
        <v>30.01</v>
      </c>
      <c r="F668" t="n">
        <v>25.23</v>
      </c>
      <c r="G668" t="n">
        <v>39.84</v>
      </c>
      <c r="H668" t="n">
        <v>0.51</v>
      </c>
      <c r="I668" t="n">
        <v>38</v>
      </c>
      <c r="J668" t="n">
        <v>276.67</v>
      </c>
      <c r="K668" t="n">
        <v>59.89</v>
      </c>
      <c r="L668" t="n">
        <v>8</v>
      </c>
      <c r="M668" t="n">
        <v>36</v>
      </c>
      <c r="N668" t="n">
        <v>73.78</v>
      </c>
      <c r="O668" t="n">
        <v>34356.83</v>
      </c>
      <c r="P668" t="n">
        <v>403.77</v>
      </c>
      <c r="Q668" t="n">
        <v>1397.18</v>
      </c>
      <c r="R668" t="n">
        <v>107.27</v>
      </c>
      <c r="S668" t="n">
        <v>66.97</v>
      </c>
      <c r="T668" t="n">
        <v>17446.43</v>
      </c>
      <c r="U668" t="n">
        <v>0.62</v>
      </c>
      <c r="V668" t="n">
        <v>0.83</v>
      </c>
      <c r="W668" t="n">
        <v>5.36</v>
      </c>
      <c r="X668" t="n">
        <v>1.07</v>
      </c>
      <c r="Y668" t="n">
        <v>1</v>
      </c>
      <c r="Z668" t="n">
        <v>10</v>
      </c>
    </row>
    <row r="669">
      <c r="A669" t="n">
        <v>29</v>
      </c>
      <c r="B669" t="n">
        <v>135</v>
      </c>
      <c r="C669" t="inlineStr">
        <is>
          <t xml:space="preserve">CONCLUIDO	</t>
        </is>
      </c>
      <c r="D669" t="n">
        <v>3.351</v>
      </c>
      <c r="E669" t="n">
        <v>29.84</v>
      </c>
      <c r="F669" t="n">
        <v>25.17</v>
      </c>
      <c r="G669" t="n">
        <v>41.95</v>
      </c>
      <c r="H669" t="n">
        <v>0.53</v>
      </c>
      <c r="I669" t="n">
        <v>36</v>
      </c>
      <c r="J669" t="n">
        <v>277.16</v>
      </c>
      <c r="K669" t="n">
        <v>59.89</v>
      </c>
      <c r="L669" t="n">
        <v>8.25</v>
      </c>
      <c r="M669" t="n">
        <v>34</v>
      </c>
      <c r="N669" t="n">
        <v>74.02</v>
      </c>
      <c r="O669" t="n">
        <v>34416.93</v>
      </c>
      <c r="P669" t="n">
        <v>402.39</v>
      </c>
      <c r="Q669" t="n">
        <v>1397.19</v>
      </c>
      <c r="R669" t="n">
        <v>105.2</v>
      </c>
      <c r="S669" t="n">
        <v>66.97</v>
      </c>
      <c r="T669" t="n">
        <v>16419.68</v>
      </c>
      <c r="U669" t="n">
        <v>0.64</v>
      </c>
      <c r="V669" t="n">
        <v>0.84</v>
      </c>
      <c r="W669" t="n">
        <v>5.35</v>
      </c>
      <c r="X669" t="n">
        <v>1</v>
      </c>
      <c r="Y669" t="n">
        <v>1</v>
      </c>
      <c r="Z669" t="n">
        <v>10</v>
      </c>
    </row>
    <row r="670">
      <c r="A670" t="n">
        <v>30</v>
      </c>
      <c r="B670" t="n">
        <v>135</v>
      </c>
      <c r="C670" t="inlineStr">
        <is>
          <t xml:space="preserve">CONCLUIDO	</t>
        </is>
      </c>
      <c r="D670" t="n">
        <v>3.3596</v>
      </c>
      <c r="E670" t="n">
        <v>29.77</v>
      </c>
      <c r="F670" t="n">
        <v>25.14</v>
      </c>
      <c r="G670" t="n">
        <v>43.1</v>
      </c>
      <c r="H670" t="n">
        <v>0.55</v>
      </c>
      <c r="I670" t="n">
        <v>35</v>
      </c>
      <c r="J670" t="n">
        <v>277.65</v>
      </c>
      <c r="K670" t="n">
        <v>59.89</v>
      </c>
      <c r="L670" t="n">
        <v>8.5</v>
      </c>
      <c r="M670" t="n">
        <v>33</v>
      </c>
      <c r="N670" t="n">
        <v>74.26000000000001</v>
      </c>
      <c r="O670" t="n">
        <v>34477.13</v>
      </c>
      <c r="P670" t="n">
        <v>400.69</v>
      </c>
      <c r="Q670" t="n">
        <v>1397.32</v>
      </c>
      <c r="R670" t="n">
        <v>104.37</v>
      </c>
      <c r="S670" t="n">
        <v>66.97</v>
      </c>
      <c r="T670" t="n">
        <v>16009.25</v>
      </c>
      <c r="U670" t="n">
        <v>0.64</v>
      </c>
      <c r="V670" t="n">
        <v>0.84</v>
      </c>
      <c r="W670" t="n">
        <v>5.35</v>
      </c>
      <c r="X670" t="n">
        <v>0.98</v>
      </c>
      <c r="Y670" t="n">
        <v>1</v>
      </c>
      <c r="Z670" t="n">
        <v>10</v>
      </c>
    </row>
    <row r="671">
      <c r="A671" t="n">
        <v>31</v>
      </c>
      <c r="B671" t="n">
        <v>135</v>
      </c>
      <c r="C671" t="inlineStr">
        <is>
          <t xml:space="preserve">CONCLUIDO	</t>
        </is>
      </c>
      <c r="D671" t="n">
        <v>3.3704</v>
      </c>
      <c r="E671" t="n">
        <v>29.67</v>
      </c>
      <c r="F671" t="n">
        <v>25.1</v>
      </c>
      <c r="G671" t="n">
        <v>44.29</v>
      </c>
      <c r="H671" t="n">
        <v>0.5600000000000001</v>
      </c>
      <c r="I671" t="n">
        <v>34</v>
      </c>
      <c r="J671" t="n">
        <v>278.13</v>
      </c>
      <c r="K671" t="n">
        <v>59.89</v>
      </c>
      <c r="L671" t="n">
        <v>8.75</v>
      </c>
      <c r="M671" t="n">
        <v>32</v>
      </c>
      <c r="N671" t="n">
        <v>74.5</v>
      </c>
      <c r="O671" t="n">
        <v>34537.41</v>
      </c>
      <c r="P671" t="n">
        <v>399.51</v>
      </c>
      <c r="Q671" t="n">
        <v>1397.32</v>
      </c>
      <c r="R671" t="n">
        <v>102.84</v>
      </c>
      <c r="S671" t="n">
        <v>66.97</v>
      </c>
      <c r="T671" t="n">
        <v>15250.49</v>
      </c>
      <c r="U671" t="n">
        <v>0.65</v>
      </c>
      <c r="V671" t="n">
        <v>0.84</v>
      </c>
      <c r="W671" t="n">
        <v>5.35</v>
      </c>
      <c r="X671" t="n">
        <v>0.93</v>
      </c>
      <c r="Y671" t="n">
        <v>1</v>
      </c>
      <c r="Z671" t="n">
        <v>10</v>
      </c>
    </row>
    <row r="672">
      <c r="A672" t="n">
        <v>32</v>
      </c>
      <c r="B672" t="n">
        <v>135</v>
      </c>
      <c r="C672" t="inlineStr">
        <is>
          <t xml:space="preserve">CONCLUIDO	</t>
        </is>
      </c>
      <c r="D672" t="n">
        <v>3.38</v>
      </c>
      <c r="E672" t="n">
        <v>29.59</v>
      </c>
      <c r="F672" t="n">
        <v>25.06</v>
      </c>
      <c r="G672" t="n">
        <v>45.57</v>
      </c>
      <c r="H672" t="n">
        <v>0.58</v>
      </c>
      <c r="I672" t="n">
        <v>33</v>
      </c>
      <c r="J672" t="n">
        <v>278.62</v>
      </c>
      <c r="K672" t="n">
        <v>59.89</v>
      </c>
      <c r="L672" t="n">
        <v>9</v>
      </c>
      <c r="M672" t="n">
        <v>31</v>
      </c>
      <c r="N672" t="n">
        <v>74.73999999999999</v>
      </c>
      <c r="O672" t="n">
        <v>34597.8</v>
      </c>
      <c r="P672" t="n">
        <v>398.33</v>
      </c>
      <c r="Q672" t="n">
        <v>1397.28</v>
      </c>
      <c r="R672" t="n">
        <v>101.55</v>
      </c>
      <c r="S672" t="n">
        <v>66.97</v>
      </c>
      <c r="T672" t="n">
        <v>14613.73</v>
      </c>
      <c r="U672" t="n">
        <v>0.66</v>
      </c>
      <c r="V672" t="n">
        <v>0.84</v>
      </c>
      <c r="W672" t="n">
        <v>5.35</v>
      </c>
      <c r="X672" t="n">
        <v>0.9</v>
      </c>
      <c r="Y672" t="n">
        <v>1</v>
      </c>
      <c r="Z672" t="n">
        <v>10</v>
      </c>
    </row>
    <row r="673">
      <c r="A673" t="n">
        <v>33</v>
      </c>
      <c r="B673" t="n">
        <v>135</v>
      </c>
      <c r="C673" t="inlineStr">
        <is>
          <t xml:space="preserve">CONCLUIDO	</t>
        </is>
      </c>
      <c r="D673" t="n">
        <v>3.3872</v>
      </c>
      <c r="E673" t="n">
        <v>29.52</v>
      </c>
      <c r="F673" t="n">
        <v>25.05</v>
      </c>
      <c r="G673" t="n">
        <v>46.97</v>
      </c>
      <c r="H673" t="n">
        <v>0.59</v>
      </c>
      <c r="I673" t="n">
        <v>32</v>
      </c>
      <c r="J673" t="n">
        <v>279.11</v>
      </c>
      <c r="K673" t="n">
        <v>59.89</v>
      </c>
      <c r="L673" t="n">
        <v>9.25</v>
      </c>
      <c r="M673" t="n">
        <v>30</v>
      </c>
      <c r="N673" t="n">
        <v>74.98</v>
      </c>
      <c r="O673" t="n">
        <v>34658.27</v>
      </c>
      <c r="P673" t="n">
        <v>397.56</v>
      </c>
      <c r="Q673" t="n">
        <v>1397.32</v>
      </c>
      <c r="R673" t="n">
        <v>101.48</v>
      </c>
      <c r="S673" t="n">
        <v>66.97</v>
      </c>
      <c r="T673" t="n">
        <v>14582.37</v>
      </c>
      <c r="U673" t="n">
        <v>0.66</v>
      </c>
      <c r="V673" t="n">
        <v>0.84</v>
      </c>
      <c r="W673" t="n">
        <v>5.34</v>
      </c>
      <c r="X673" t="n">
        <v>0.88</v>
      </c>
      <c r="Y673" t="n">
        <v>1</v>
      </c>
      <c r="Z673" t="n">
        <v>10</v>
      </c>
    </row>
    <row r="674">
      <c r="A674" t="n">
        <v>34</v>
      </c>
      <c r="B674" t="n">
        <v>135</v>
      </c>
      <c r="C674" t="inlineStr">
        <is>
          <t xml:space="preserve">CONCLUIDO	</t>
        </is>
      </c>
      <c r="D674" t="n">
        <v>3.3963</v>
      </c>
      <c r="E674" t="n">
        <v>29.44</v>
      </c>
      <c r="F674" t="n">
        <v>25.02</v>
      </c>
      <c r="G674" t="n">
        <v>48.43</v>
      </c>
      <c r="H674" t="n">
        <v>0.6</v>
      </c>
      <c r="I674" t="n">
        <v>31</v>
      </c>
      <c r="J674" t="n">
        <v>279.61</v>
      </c>
      <c r="K674" t="n">
        <v>59.89</v>
      </c>
      <c r="L674" t="n">
        <v>9.5</v>
      </c>
      <c r="M674" t="n">
        <v>29</v>
      </c>
      <c r="N674" t="n">
        <v>75.22</v>
      </c>
      <c r="O674" t="n">
        <v>34718.84</v>
      </c>
      <c r="P674" t="n">
        <v>396.19</v>
      </c>
      <c r="Q674" t="n">
        <v>1397.38</v>
      </c>
      <c r="R674" t="n">
        <v>100.73</v>
      </c>
      <c r="S674" t="n">
        <v>66.97</v>
      </c>
      <c r="T674" t="n">
        <v>14209.79</v>
      </c>
      <c r="U674" t="n">
        <v>0.66</v>
      </c>
      <c r="V674" t="n">
        <v>0.84</v>
      </c>
      <c r="W674" t="n">
        <v>5.34</v>
      </c>
      <c r="X674" t="n">
        <v>0.86</v>
      </c>
      <c r="Y674" t="n">
        <v>1</v>
      </c>
      <c r="Z674" t="n">
        <v>10</v>
      </c>
    </row>
    <row r="675">
      <c r="A675" t="n">
        <v>35</v>
      </c>
      <c r="B675" t="n">
        <v>135</v>
      </c>
      <c r="C675" t="inlineStr">
        <is>
          <t xml:space="preserve">CONCLUIDO	</t>
        </is>
      </c>
      <c r="D675" t="n">
        <v>3.4053</v>
      </c>
      <c r="E675" t="n">
        <v>29.37</v>
      </c>
      <c r="F675" t="n">
        <v>25</v>
      </c>
      <c r="G675" t="n">
        <v>49.99</v>
      </c>
      <c r="H675" t="n">
        <v>0.62</v>
      </c>
      <c r="I675" t="n">
        <v>30</v>
      </c>
      <c r="J675" t="n">
        <v>280.1</v>
      </c>
      <c r="K675" t="n">
        <v>59.89</v>
      </c>
      <c r="L675" t="n">
        <v>9.75</v>
      </c>
      <c r="M675" t="n">
        <v>28</v>
      </c>
      <c r="N675" t="n">
        <v>75.45999999999999</v>
      </c>
      <c r="O675" t="n">
        <v>34779.51</v>
      </c>
      <c r="P675" t="n">
        <v>394.61</v>
      </c>
      <c r="Q675" t="n">
        <v>1397.4</v>
      </c>
      <c r="R675" t="n">
        <v>99.73999999999999</v>
      </c>
      <c r="S675" t="n">
        <v>66.97</v>
      </c>
      <c r="T675" t="n">
        <v>13720.13</v>
      </c>
      <c r="U675" t="n">
        <v>0.67</v>
      </c>
      <c r="V675" t="n">
        <v>0.84</v>
      </c>
      <c r="W675" t="n">
        <v>5.34</v>
      </c>
      <c r="X675" t="n">
        <v>0.83</v>
      </c>
      <c r="Y675" t="n">
        <v>1</v>
      </c>
      <c r="Z675" t="n">
        <v>10</v>
      </c>
    </row>
    <row r="676">
      <c r="A676" t="n">
        <v>36</v>
      </c>
      <c r="B676" t="n">
        <v>135</v>
      </c>
      <c r="C676" t="inlineStr">
        <is>
          <t xml:space="preserve">CONCLUIDO	</t>
        </is>
      </c>
      <c r="D676" t="n">
        <v>3.4071</v>
      </c>
      <c r="E676" t="n">
        <v>29.35</v>
      </c>
      <c r="F676" t="n">
        <v>24.98</v>
      </c>
      <c r="G676" t="n">
        <v>49.96</v>
      </c>
      <c r="H676" t="n">
        <v>0.63</v>
      </c>
      <c r="I676" t="n">
        <v>30</v>
      </c>
      <c r="J676" t="n">
        <v>280.59</v>
      </c>
      <c r="K676" t="n">
        <v>59.89</v>
      </c>
      <c r="L676" t="n">
        <v>10</v>
      </c>
      <c r="M676" t="n">
        <v>28</v>
      </c>
      <c r="N676" t="n">
        <v>75.7</v>
      </c>
      <c r="O676" t="n">
        <v>34840.27</v>
      </c>
      <c r="P676" t="n">
        <v>393.56</v>
      </c>
      <c r="Q676" t="n">
        <v>1397.29</v>
      </c>
      <c r="R676" t="n">
        <v>99.16</v>
      </c>
      <c r="S676" t="n">
        <v>66.97</v>
      </c>
      <c r="T676" t="n">
        <v>13433.17</v>
      </c>
      <c r="U676" t="n">
        <v>0.68</v>
      </c>
      <c r="V676" t="n">
        <v>0.84</v>
      </c>
      <c r="W676" t="n">
        <v>5.34</v>
      </c>
      <c r="X676" t="n">
        <v>0.8100000000000001</v>
      </c>
      <c r="Y676" t="n">
        <v>1</v>
      </c>
      <c r="Z676" t="n">
        <v>10</v>
      </c>
    </row>
    <row r="677">
      <c r="A677" t="n">
        <v>37</v>
      </c>
      <c r="B677" t="n">
        <v>135</v>
      </c>
      <c r="C677" t="inlineStr">
        <is>
          <t xml:space="preserve">CONCLUIDO	</t>
        </is>
      </c>
      <c r="D677" t="n">
        <v>3.4147</v>
      </c>
      <c r="E677" t="n">
        <v>29.29</v>
      </c>
      <c r="F677" t="n">
        <v>24.97</v>
      </c>
      <c r="G677" t="n">
        <v>51.65</v>
      </c>
      <c r="H677" t="n">
        <v>0.65</v>
      </c>
      <c r="I677" t="n">
        <v>29</v>
      </c>
      <c r="J677" t="n">
        <v>281.08</v>
      </c>
      <c r="K677" t="n">
        <v>59.89</v>
      </c>
      <c r="L677" t="n">
        <v>10.25</v>
      </c>
      <c r="M677" t="n">
        <v>27</v>
      </c>
      <c r="N677" t="n">
        <v>75.95</v>
      </c>
      <c r="O677" t="n">
        <v>34901.13</v>
      </c>
      <c r="P677" t="n">
        <v>392.13</v>
      </c>
      <c r="Q677" t="n">
        <v>1397.22</v>
      </c>
      <c r="R677" t="n">
        <v>98.70999999999999</v>
      </c>
      <c r="S677" t="n">
        <v>66.97</v>
      </c>
      <c r="T677" t="n">
        <v>13213.45</v>
      </c>
      <c r="U677" t="n">
        <v>0.68</v>
      </c>
      <c r="V677" t="n">
        <v>0.84</v>
      </c>
      <c r="W677" t="n">
        <v>5.34</v>
      </c>
      <c r="X677" t="n">
        <v>0.8</v>
      </c>
      <c r="Y677" t="n">
        <v>1</v>
      </c>
      <c r="Z677" t="n">
        <v>10</v>
      </c>
    </row>
    <row r="678">
      <c r="A678" t="n">
        <v>38</v>
      </c>
      <c r="B678" t="n">
        <v>135</v>
      </c>
      <c r="C678" t="inlineStr">
        <is>
          <t xml:space="preserve">CONCLUIDO	</t>
        </is>
      </c>
      <c r="D678" t="n">
        <v>3.4229</v>
      </c>
      <c r="E678" t="n">
        <v>29.21</v>
      </c>
      <c r="F678" t="n">
        <v>24.95</v>
      </c>
      <c r="G678" t="n">
        <v>53.46</v>
      </c>
      <c r="H678" t="n">
        <v>0.66</v>
      </c>
      <c r="I678" t="n">
        <v>28</v>
      </c>
      <c r="J678" t="n">
        <v>281.58</v>
      </c>
      <c r="K678" t="n">
        <v>59.89</v>
      </c>
      <c r="L678" t="n">
        <v>10.5</v>
      </c>
      <c r="M678" t="n">
        <v>26</v>
      </c>
      <c r="N678" t="n">
        <v>76.19</v>
      </c>
      <c r="O678" t="n">
        <v>34962.08</v>
      </c>
      <c r="P678" t="n">
        <v>391.73</v>
      </c>
      <c r="Q678" t="n">
        <v>1397.24</v>
      </c>
      <c r="R678" t="n">
        <v>97.93000000000001</v>
      </c>
      <c r="S678" t="n">
        <v>66.97</v>
      </c>
      <c r="T678" t="n">
        <v>12827.19</v>
      </c>
      <c r="U678" t="n">
        <v>0.68</v>
      </c>
      <c r="V678" t="n">
        <v>0.84</v>
      </c>
      <c r="W678" t="n">
        <v>5.34</v>
      </c>
      <c r="X678" t="n">
        <v>0.78</v>
      </c>
      <c r="Y678" t="n">
        <v>1</v>
      </c>
      <c r="Z678" t="n">
        <v>10</v>
      </c>
    </row>
    <row r="679">
      <c r="A679" t="n">
        <v>39</v>
      </c>
      <c r="B679" t="n">
        <v>135</v>
      </c>
      <c r="C679" t="inlineStr">
        <is>
          <t xml:space="preserve">CONCLUIDO	</t>
        </is>
      </c>
      <c r="D679" t="n">
        <v>3.434</v>
      </c>
      <c r="E679" t="n">
        <v>29.12</v>
      </c>
      <c r="F679" t="n">
        <v>24.9</v>
      </c>
      <c r="G679" t="n">
        <v>55.34</v>
      </c>
      <c r="H679" t="n">
        <v>0.68</v>
      </c>
      <c r="I679" t="n">
        <v>27</v>
      </c>
      <c r="J679" t="n">
        <v>282.07</v>
      </c>
      <c r="K679" t="n">
        <v>59.89</v>
      </c>
      <c r="L679" t="n">
        <v>10.75</v>
      </c>
      <c r="M679" t="n">
        <v>25</v>
      </c>
      <c r="N679" t="n">
        <v>76.44</v>
      </c>
      <c r="O679" t="n">
        <v>35023.13</v>
      </c>
      <c r="P679" t="n">
        <v>389.77</v>
      </c>
      <c r="Q679" t="n">
        <v>1397.23</v>
      </c>
      <c r="R679" t="n">
        <v>96.48999999999999</v>
      </c>
      <c r="S679" t="n">
        <v>66.97</v>
      </c>
      <c r="T679" t="n">
        <v>12110.8</v>
      </c>
      <c r="U679" t="n">
        <v>0.6899999999999999</v>
      </c>
      <c r="V679" t="n">
        <v>0.85</v>
      </c>
      <c r="W679" t="n">
        <v>5.34</v>
      </c>
      <c r="X679" t="n">
        <v>0.74</v>
      </c>
      <c r="Y679" t="n">
        <v>1</v>
      </c>
      <c r="Z679" t="n">
        <v>10</v>
      </c>
    </row>
    <row r="680">
      <c r="A680" t="n">
        <v>40</v>
      </c>
      <c r="B680" t="n">
        <v>135</v>
      </c>
      <c r="C680" t="inlineStr">
        <is>
          <t xml:space="preserve">CONCLUIDO	</t>
        </is>
      </c>
      <c r="D680" t="n">
        <v>3.4331</v>
      </c>
      <c r="E680" t="n">
        <v>29.13</v>
      </c>
      <c r="F680" t="n">
        <v>24.91</v>
      </c>
      <c r="G680" t="n">
        <v>55.36</v>
      </c>
      <c r="H680" t="n">
        <v>0.6899999999999999</v>
      </c>
      <c r="I680" t="n">
        <v>27</v>
      </c>
      <c r="J680" t="n">
        <v>282.57</v>
      </c>
      <c r="K680" t="n">
        <v>59.89</v>
      </c>
      <c r="L680" t="n">
        <v>11</v>
      </c>
      <c r="M680" t="n">
        <v>25</v>
      </c>
      <c r="N680" t="n">
        <v>76.68000000000001</v>
      </c>
      <c r="O680" t="n">
        <v>35084.28</v>
      </c>
      <c r="P680" t="n">
        <v>388.92</v>
      </c>
      <c r="Q680" t="n">
        <v>1397.26</v>
      </c>
      <c r="R680" t="n">
        <v>96.78</v>
      </c>
      <c r="S680" t="n">
        <v>66.97</v>
      </c>
      <c r="T680" t="n">
        <v>12256.76</v>
      </c>
      <c r="U680" t="n">
        <v>0.6899999999999999</v>
      </c>
      <c r="V680" t="n">
        <v>0.84</v>
      </c>
      <c r="W680" t="n">
        <v>5.34</v>
      </c>
      <c r="X680" t="n">
        <v>0.74</v>
      </c>
      <c r="Y680" t="n">
        <v>1</v>
      </c>
      <c r="Z680" t="n">
        <v>10</v>
      </c>
    </row>
    <row r="681">
      <c r="A681" t="n">
        <v>41</v>
      </c>
      <c r="B681" t="n">
        <v>135</v>
      </c>
      <c r="C681" t="inlineStr">
        <is>
          <t xml:space="preserve">CONCLUIDO	</t>
        </is>
      </c>
      <c r="D681" t="n">
        <v>3.443</v>
      </c>
      <c r="E681" t="n">
        <v>29.04</v>
      </c>
      <c r="F681" t="n">
        <v>24.88</v>
      </c>
      <c r="G681" t="n">
        <v>57.41</v>
      </c>
      <c r="H681" t="n">
        <v>0.71</v>
      </c>
      <c r="I681" t="n">
        <v>26</v>
      </c>
      <c r="J681" t="n">
        <v>283.06</v>
      </c>
      <c r="K681" t="n">
        <v>59.89</v>
      </c>
      <c r="L681" t="n">
        <v>11.25</v>
      </c>
      <c r="M681" t="n">
        <v>24</v>
      </c>
      <c r="N681" t="n">
        <v>76.93000000000001</v>
      </c>
      <c r="O681" t="n">
        <v>35145.53</v>
      </c>
      <c r="P681" t="n">
        <v>387.24</v>
      </c>
      <c r="Q681" t="n">
        <v>1397.3</v>
      </c>
      <c r="R681" t="n">
        <v>95.81999999999999</v>
      </c>
      <c r="S681" t="n">
        <v>66.97</v>
      </c>
      <c r="T681" t="n">
        <v>11781.73</v>
      </c>
      <c r="U681" t="n">
        <v>0.7</v>
      </c>
      <c r="V681" t="n">
        <v>0.85</v>
      </c>
      <c r="W681" t="n">
        <v>5.33</v>
      </c>
      <c r="X681" t="n">
        <v>0.71</v>
      </c>
      <c r="Y681" t="n">
        <v>1</v>
      </c>
      <c r="Z681" t="n">
        <v>10</v>
      </c>
    </row>
    <row r="682">
      <c r="A682" t="n">
        <v>42</v>
      </c>
      <c r="B682" t="n">
        <v>135</v>
      </c>
      <c r="C682" t="inlineStr">
        <is>
          <t xml:space="preserve">CONCLUIDO	</t>
        </is>
      </c>
      <c r="D682" t="n">
        <v>3.4422</v>
      </c>
      <c r="E682" t="n">
        <v>29.05</v>
      </c>
      <c r="F682" t="n">
        <v>24.88</v>
      </c>
      <c r="G682" t="n">
        <v>57.42</v>
      </c>
      <c r="H682" t="n">
        <v>0.72</v>
      </c>
      <c r="I682" t="n">
        <v>26</v>
      </c>
      <c r="J682" t="n">
        <v>283.56</v>
      </c>
      <c r="K682" t="n">
        <v>59.89</v>
      </c>
      <c r="L682" t="n">
        <v>11.5</v>
      </c>
      <c r="M682" t="n">
        <v>24</v>
      </c>
      <c r="N682" t="n">
        <v>77.18000000000001</v>
      </c>
      <c r="O682" t="n">
        <v>35206.88</v>
      </c>
      <c r="P682" t="n">
        <v>386.55</v>
      </c>
      <c r="Q682" t="n">
        <v>1397.5</v>
      </c>
      <c r="R682" t="n">
        <v>95.79000000000001</v>
      </c>
      <c r="S682" t="n">
        <v>66.97</v>
      </c>
      <c r="T682" t="n">
        <v>11764.63</v>
      </c>
      <c r="U682" t="n">
        <v>0.7</v>
      </c>
      <c r="V682" t="n">
        <v>0.85</v>
      </c>
      <c r="W682" t="n">
        <v>5.34</v>
      </c>
      <c r="X682" t="n">
        <v>0.72</v>
      </c>
      <c r="Y682" t="n">
        <v>1</v>
      </c>
      <c r="Z682" t="n">
        <v>10</v>
      </c>
    </row>
    <row r="683">
      <c r="A683" t="n">
        <v>43</v>
      </c>
      <c r="B683" t="n">
        <v>135</v>
      </c>
      <c r="C683" t="inlineStr">
        <is>
          <t xml:space="preserve">CONCLUIDO	</t>
        </is>
      </c>
      <c r="D683" t="n">
        <v>3.4524</v>
      </c>
      <c r="E683" t="n">
        <v>28.97</v>
      </c>
      <c r="F683" t="n">
        <v>24.85</v>
      </c>
      <c r="G683" t="n">
        <v>59.64</v>
      </c>
      <c r="H683" t="n">
        <v>0.74</v>
      </c>
      <c r="I683" t="n">
        <v>25</v>
      </c>
      <c r="J683" t="n">
        <v>284.06</v>
      </c>
      <c r="K683" t="n">
        <v>59.89</v>
      </c>
      <c r="L683" t="n">
        <v>11.75</v>
      </c>
      <c r="M683" t="n">
        <v>23</v>
      </c>
      <c r="N683" t="n">
        <v>77.42</v>
      </c>
      <c r="O683" t="n">
        <v>35268.32</v>
      </c>
      <c r="P683" t="n">
        <v>385.59</v>
      </c>
      <c r="Q683" t="n">
        <v>1397.21</v>
      </c>
      <c r="R683" t="n">
        <v>94.67</v>
      </c>
      <c r="S683" t="n">
        <v>66.97</v>
      </c>
      <c r="T683" t="n">
        <v>11212.25</v>
      </c>
      <c r="U683" t="n">
        <v>0.71</v>
      </c>
      <c r="V683" t="n">
        <v>0.85</v>
      </c>
      <c r="W683" t="n">
        <v>5.34</v>
      </c>
      <c r="X683" t="n">
        <v>0.68</v>
      </c>
      <c r="Y683" t="n">
        <v>1</v>
      </c>
      <c r="Z683" t="n">
        <v>10</v>
      </c>
    </row>
    <row r="684">
      <c r="A684" t="n">
        <v>44</v>
      </c>
      <c r="B684" t="n">
        <v>135</v>
      </c>
      <c r="C684" t="inlineStr">
        <is>
          <t xml:space="preserve">CONCLUIDO	</t>
        </is>
      </c>
      <c r="D684" t="n">
        <v>3.4613</v>
      </c>
      <c r="E684" t="n">
        <v>28.89</v>
      </c>
      <c r="F684" t="n">
        <v>24.82</v>
      </c>
      <c r="G684" t="n">
        <v>62.06</v>
      </c>
      <c r="H684" t="n">
        <v>0.75</v>
      </c>
      <c r="I684" t="n">
        <v>24</v>
      </c>
      <c r="J684" t="n">
        <v>284.56</v>
      </c>
      <c r="K684" t="n">
        <v>59.89</v>
      </c>
      <c r="L684" t="n">
        <v>12</v>
      </c>
      <c r="M684" t="n">
        <v>22</v>
      </c>
      <c r="N684" t="n">
        <v>77.67</v>
      </c>
      <c r="O684" t="n">
        <v>35329.87</v>
      </c>
      <c r="P684" t="n">
        <v>383.94</v>
      </c>
      <c r="Q684" t="n">
        <v>1397.21</v>
      </c>
      <c r="R684" t="n">
        <v>94.09</v>
      </c>
      <c r="S684" t="n">
        <v>66.97</v>
      </c>
      <c r="T684" t="n">
        <v>10927.95</v>
      </c>
      <c r="U684" t="n">
        <v>0.71</v>
      </c>
      <c r="V684" t="n">
        <v>0.85</v>
      </c>
      <c r="W684" t="n">
        <v>5.33</v>
      </c>
      <c r="X684" t="n">
        <v>0.66</v>
      </c>
      <c r="Y684" t="n">
        <v>1</v>
      </c>
      <c r="Z684" t="n">
        <v>10</v>
      </c>
    </row>
    <row r="685">
      <c r="A685" t="n">
        <v>45</v>
      </c>
      <c r="B685" t="n">
        <v>135</v>
      </c>
      <c r="C685" t="inlineStr">
        <is>
          <t xml:space="preserve">CONCLUIDO	</t>
        </is>
      </c>
      <c r="D685" t="n">
        <v>3.461</v>
      </c>
      <c r="E685" t="n">
        <v>28.89</v>
      </c>
      <c r="F685" t="n">
        <v>24.83</v>
      </c>
      <c r="G685" t="n">
        <v>62.07</v>
      </c>
      <c r="H685" t="n">
        <v>0.77</v>
      </c>
      <c r="I685" t="n">
        <v>24</v>
      </c>
      <c r="J685" t="n">
        <v>285.06</v>
      </c>
      <c r="K685" t="n">
        <v>59.89</v>
      </c>
      <c r="L685" t="n">
        <v>12.25</v>
      </c>
      <c r="M685" t="n">
        <v>22</v>
      </c>
      <c r="N685" t="n">
        <v>77.92</v>
      </c>
      <c r="O685" t="n">
        <v>35391.51</v>
      </c>
      <c r="P685" t="n">
        <v>383.55</v>
      </c>
      <c r="Q685" t="n">
        <v>1397.18</v>
      </c>
      <c r="R685" t="n">
        <v>94.05</v>
      </c>
      <c r="S685" t="n">
        <v>66.97</v>
      </c>
      <c r="T685" t="n">
        <v>10907.09</v>
      </c>
      <c r="U685" t="n">
        <v>0.71</v>
      </c>
      <c r="V685" t="n">
        <v>0.85</v>
      </c>
      <c r="W685" t="n">
        <v>5.34</v>
      </c>
      <c r="X685" t="n">
        <v>0.66</v>
      </c>
      <c r="Y685" t="n">
        <v>1</v>
      </c>
      <c r="Z685" t="n">
        <v>10</v>
      </c>
    </row>
    <row r="686">
      <c r="A686" t="n">
        <v>46</v>
      </c>
      <c r="B686" t="n">
        <v>135</v>
      </c>
      <c r="C686" t="inlineStr">
        <is>
          <t xml:space="preserve">CONCLUIDO	</t>
        </is>
      </c>
      <c r="D686" t="n">
        <v>3.47</v>
      </c>
      <c r="E686" t="n">
        <v>28.82</v>
      </c>
      <c r="F686" t="n">
        <v>24.8</v>
      </c>
      <c r="G686" t="n">
        <v>64.7</v>
      </c>
      <c r="H686" t="n">
        <v>0.78</v>
      </c>
      <c r="I686" t="n">
        <v>23</v>
      </c>
      <c r="J686" t="n">
        <v>285.56</v>
      </c>
      <c r="K686" t="n">
        <v>59.89</v>
      </c>
      <c r="L686" t="n">
        <v>12.5</v>
      </c>
      <c r="M686" t="n">
        <v>21</v>
      </c>
      <c r="N686" t="n">
        <v>78.17</v>
      </c>
      <c r="O686" t="n">
        <v>35453.26</v>
      </c>
      <c r="P686" t="n">
        <v>382</v>
      </c>
      <c r="Q686" t="n">
        <v>1397.23</v>
      </c>
      <c r="R686" t="n">
        <v>93.23</v>
      </c>
      <c r="S686" t="n">
        <v>66.97</v>
      </c>
      <c r="T686" t="n">
        <v>10502.29</v>
      </c>
      <c r="U686" t="n">
        <v>0.72</v>
      </c>
      <c r="V686" t="n">
        <v>0.85</v>
      </c>
      <c r="W686" t="n">
        <v>5.33</v>
      </c>
      <c r="X686" t="n">
        <v>0.64</v>
      </c>
      <c r="Y686" t="n">
        <v>1</v>
      </c>
      <c r="Z686" t="n">
        <v>10</v>
      </c>
    </row>
    <row r="687">
      <c r="A687" t="n">
        <v>47</v>
      </c>
      <c r="B687" t="n">
        <v>135</v>
      </c>
      <c r="C687" t="inlineStr">
        <is>
          <t xml:space="preserve">CONCLUIDO	</t>
        </is>
      </c>
      <c r="D687" t="n">
        <v>3.4698</v>
      </c>
      <c r="E687" t="n">
        <v>28.82</v>
      </c>
      <c r="F687" t="n">
        <v>24.8</v>
      </c>
      <c r="G687" t="n">
        <v>64.70999999999999</v>
      </c>
      <c r="H687" t="n">
        <v>0.79</v>
      </c>
      <c r="I687" t="n">
        <v>23</v>
      </c>
      <c r="J687" t="n">
        <v>286.06</v>
      </c>
      <c r="K687" t="n">
        <v>59.89</v>
      </c>
      <c r="L687" t="n">
        <v>12.75</v>
      </c>
      <c r="M687" t="n">
        <v>21</v>
      </c>
      <c r="N687" t="n">
        <v>78.42</v>
      </c>
      <c r="O687" t="n">
        <v>35515.1</v>
      </c>
      <c r="P687" t="n">
        <v>381.65</v>
      </c>
      <c r="Q687" t="n">
        <v>1397.21</v>
      </c>
      <c r="R687" t="n">
        <v>93.51000000000001</v>
      </c>
      <c r="S687" t="n">
        <v>66.97</v>
      </c>
      <c r="T687" t="n">
        <v>10642.34</v>
      </c>
      <c r="U687" t="n">
        <v>0.72</v>
      </c>
      <c r="V687" t="n">
        <v>0.85</v>
      </c>
      <c r="W687" t="n">
        <v>5.33</v>
      </c>
      <c r="X687" t="n">
        <v>0.64</v>
      </c>
      <c r="Y687" t="n">
        <v>1</v>
      </c>
      <c r="Z687" t="n">
        <v>10</v>
      </c>
    </row>
    <row r="688">
      <c r="A688" t="n">
        <v>48</v>
      </c>
      <c r="B688" t="n">
        <v>135</v>
      </c>
      <c r="C688" t="inlineStr">
        <is>
          <t xml:space="preserve">CONCLUIDO	</t>
        </is>
      </c>
      <c r="D688" t="n">
        <v>3.4814</v>
      </c>
      <c r="E688" t="n">
        <v>28.72</v>
      </c>
      <c r="F688" t="n">
        <v>24.76</v>
      </c>
      <c r="G688" t="n">
        <v>67.52</v>
      </c>
      <c r="H688" t="n">
        <v>0.8100000000000001</v>
      </c>
      <c r="I688" t="n">
        <v>22</v>
      </c>
      <c r="J688" t="n">
        <v>286.56</v>
      </c>
      <c r="K688" t="n">
        <v>59.89</v>
      </c>
      <c r="L688" t="n">
        <v>13</v>
      </c>
      <c r="M688" t="n">
        <v>20</v>
      </c>
      <c r="N688" t="n">
        <v>78.68000000000001</v>
      </c>
      <c r="O688" t="n">
        <v>35577.18</v>
      </c>
      <c r="P688" t="n">
        <v>379.98</v>
      </c>
      <c r="Q688" t="n">
        <v>1397.19</v>
      </c>
      <c r="R688" t="n">
        <v>91.92</v>
      </c>
      <c r="S688" t="n">
        <v>66.97</v>
      </c>
      <c r="T688" t="n">
        <v>9851.91</v>
      </c>
      <c r="U688" t="n">
        <v>0.73</v>
      </c>
      <c r="V688" t="n">
        <v>0.85</v>
      </c>
      <c r="W688" t="n">
        <v>5.33</v>
      </c>
      <c r="X688" t="n">
        <v>0.59</v>
      </c>
      <c r="Y688" t="n">
        <v>1</v>
      </c>
      <c r="Z688" t="n">
        <v>10</v>
      </c>
    </row>
    <row r="689">
      <c r="A689" t="n">
        <v>49</v>
      </c>
      <c r="B689" t="n">
        <v>135</v>
      </c>
      <c r="C689" t="inlineStr">
        <is>
          <t xml:space="preserve">CONCLUIDO	</t>
        </is>
      </c>
      <c r="D689" t="n">
        <v>3.4809</v>
      </c>
      <c r="E689" t="n">
        <v>28.73</v>
      </c>
      <c r="F689" t="n">
        <v>24.76</v>
      </c>
      <c r="G689" t="n">
        <v>67.54000000000001</v>
      </c>
      <c r="H689" t="n">
        <v>0.82</v>
      </c>
      <c r="I689" t="n">
        <v>22</v>
      </c>
      <c r="J689" t="n">
        <v>287.07</v>
      </c>
      <c r="K689" t="n">
        <v>59.89</v>
      </c>
      <c r="L689" t="n">
        <v>13.25</v>
      </c>
      <c r="M689" t="n">
        <v>20</v>
      </c>
      <c r="N689" t="n">
        <v>78.93000000000001</v>
      </c>
      <c r="O689" t="n">
        <v>35639.23</v>
      </c>
      <c r="P689" t="n">
        <v>379.31</v>
      </c>
      <c r="Q689" t="n">
        <v>1397.2</v>
      </c>
      <c r="R689" t="n">
        <v>92.08</v>
      </c>
      <c r="S689" t="n">
        <v>66.97</v>
      </c>
      <c r="T689" t="n">
        <v>9932.440000000001</v>
      </c>
      <c r="U689" t="n">
        <v>0.73</v>
      </c>
      <c r="V689" t="n">
        <v>0.85</v>
      </c>
      <c r="W689" t="n">
        <v>5.33</v>
      </c>
      <c r="X689" t="n">
        <v>0.6</v>
      </c>
      <c r="Y689" t="n">
        <v>1</v>
      </c>
      <c r="Z689" t="n">
        <v>10</v>
      </c>
    </row>
    <row r="690">
      <c r="A690" t="n">
        <v>50</v>
      </c>
      <c r="B690" t="n">
        <v>135</v>
      </c>
      <c r="C690" t="inlineStr">
        <is>
          <t xml:space="preserve">CONCLUIDO	</t>
        </is>
      </c>
      <c r="D690" t="n">
        <v>3.4907</v>
      </c>
      <c r="E690" t="n">
        <v>28.65</v>
      </c>
      <c r="F690" t="n">
        <v>24.73</v>
      </c>
      <c r="G690" t="n">
        <v>70.66</v>
      </c>
      <c r="H690" t="n">
        <v>0.84</v>
      </c>
      <c r="I690" t="n">
        <v>21</v>
      </c>
      <c r="J690" t="n">
        <v>287.57</v>
      </c>
      <c r="K690" t="n">
        <v>59.89</v>
      </c>
      <c r="L690" t="n">
        <v>13.5</v>
      </c>
      <c r="M690" t="n">
        <v>19</v>
      </c>
      <c r="N690" t="n">
        <v>79.18000000000001</v>
      </c>
      <c r="O690" t="n">
        <v>35701.38</v>
      </c>
      <c r="P690" t="n">
        <v>376.72</v>
      </c>
      <c r="Q690" t="n">
        <v>1397.2</v>
      </c>
      <c r="R690" t="n">
        <v>90.93000000000001</v>
      </c>
      <c r="S690" t="n">
        <v>66.97</v>
      </c>
      <c r="T690" t="n">
        <v>9362</v>
      </c>
      <c r="U690" t="n">
        <v>0.74</v>
      </c>
      <c r="V690" t="n">
        <v>0.85</v>
      </c>
      <c r="W690" t="n">
        <v>5.33</v>
      </c>
      <c r="X690" t="n">
        <v>0.57</v>
      </c>
      <c r="Y690" t="n">
        <v>1</v>
      </c>
      <c r="Z690" t="n">
        <v>10</v>
      </c>
    </row>
    <row r="691">
      <c r="A691" t="n">
        <v>51</v>
      </c>
      <c r="B691" t="n">
        <v>135</v>
      </c>
      <c r="C691" t="inlineStr">
        <is>
          <t xml:space="preserve">CONCLUIDO	</t>
        </is>
      </c>
      <c r="D691" t="n">
        <v>3.4899</v>
      </c>
      <c r="E691" t="n">
        <v>28.65</v>
      </c>
      <c r="F691" t="n">
        <v>24.74</v>
      </c>
      <c r="G691" t="n">
        <v>70.68000000000001</v>
      </c>
      <c r="H691" t="n">
        <v>0.85</v>
      </c>
      <c r="I691" t="n">
        <v>21</v>
      </c>
      <c r="J691" t="n">
        <v>288.08</v>
      </c>
      <c r="K691" t="n">
        <v>59.89</v>
      </c>
      <c r="L691" t="n">
        <v>13.75</v>
      </c>
      <c r="M691" t="n">
        <v>19</v>
      </c>
      <c r="N691" t="n">
        <v>79.44</v>
      </c>
      <c r="O691" t="n">
        <v>35763.64</v>
      </c>
      <c r="P691" t="n">
        <v>376.84</v>
      </c>
      <c r="Q691" t="n">
        <v>1397.17</v>
      </c>
      <c r="R691" t="n">
        <v>91.25</v>
      </c>
      <c r="S691" t="n">
        <v>66.97</v>
      </c>
      <c r="T691" t="n">
        <v>9519.66</v>
      </c>
      <c r="U691" t="n">
        <v>0.73</v>
      </c>
      <c r="V691" t="n">
        <v>0.85</v>
      </c>
      <c r="W691" t="n">
        <v>5.33</v>
      </c>
      <c r="X691" t="n">
        <v>0.57</v>
      </c>
      <c r="Y691" t="n">
        <v>1</v>
      </c>
      <c r="Z691" t="n">
        <v>10</v>
      </c>
    </row>
    <row r="692">
      <c r="A692" t="n">
        <v>52</v>
      </c>
      <c r="B692" t="n">
        <v>135</v>
      </c>
      <c r="C692" t="inlineStr">
        <is>
          <t xml:space="preserve">CONCLUIDO	</t>
        </is>
      </c>
      <c r="D692" t="n">
        <v>3.492</v>
      </c>
      <c r="E692" t="n">
        <v>28.64</v>
      </c>
      <c r="F692" t="n">
        <v>24.72</v>
      </c>
      <c r="G692" t="n">
        <v>70.64</v>
      </c>
      <c r="H692" t="n">
        <v>0.86</v>
      </c>
      <c r="I692" t="n">
        <v>21</v>
      </c>
      <c r="J692" t="n">
        <v>288.58</v>
      </c>
      <c r="K692" t="n">
        <v>59.89</v>
      </c>
      <c r="L692" t="n">
        <v>14</v>
      </c>
      <c r="M692" t="n">
        <v>19</v>
      </c>
      <c r="N692" t="n">
        <v>79.69</v>
      </c>
      <c r="O692" t="n">
        <v>35826</v>
      </c>
      <c r="P692" t="n">
        <v>375.54</v>
      </c>
      <c r="Q692" t="n">
        <v>1397.29</v>
      </c>
      <c r="R692" t="n">
        <v>90.63</v>
      </c>
      <c r="S692" t="n">
        <v>66.97</v>
      </c>
      <c r="T692" t="n">
        <v>9210.719999999999</v>
      </c>
      <c r="U692" t="n">
        <v>0.74</v>
      </c>
      <c r="V692" t="n">
        <v>0.85</v>
      </c>
      <c r="W692" t="n">
        <v>5.33</v>
      </c>
      <c r="X692" t="n">
        <v>0.5600000000000001</v>
      </c>
      <c r="Y692" t="n">
        <v>1</v>
      </c>
      <c r="Z692" t="n">
        <v>10</v>
      </c>
    </row>
    <row r="693">
      <c r="A693" t="n">
        <v>53</v>
      </c>
      <c r="B693" t="n">
        <v>135</v>
      </c>
      <c r="C693" t="inlineStr">
        <is>
          <t xml:space="preserve">CONCLUIDO	</t>
        </is>
      </c>
      <c r="D693" t="n">
        <v>3.5007</v>
      </c>
      <c r="E693" t="n">
        <v>28.57</v>
      </c>
      <c r="F693" t="n">
        <v>24.7</v>
      </c>
      <c r="G693" t="n">
        <v>74.09999999999999</v>
      </c>
      <c r="H693" t="n">
        <v>0.88</v>
      </c>
      <c r="I693" t="n">
        <v>20</v>
      </c>
      <c r="J693" t="n">
        <v>289.09</v>
      </c>
      <c r="K693" t="n">
        <v>59.89</v>
      </c>
      <c r="L693" t="n">
        <v>14.25</v>
      </c>
      <c r="M693" t="n">
        <v>18</v>
      </c>
      <c r="N693" t="n">
        <v>79.95</v>
      </c>
      <c r="O693" t="n">
        <v>35888.47</v>
      </c>
      <c r="P693" t="n">
        <v>374.81</v>
      </c>
      <c r="Q693" t="n">
        <v>1397.22</v>
      </c>
      <c r="R693" t="n">
        <v>89.89</v>
      </c>
      <c r="S693" t="n">
        <v>66.97</v>
      </c>
      <c r="T693" t="n">
        <v>8845.82</v>
      </c>
      <c r="U693" t="n">
        <v>0.75</v>
      </c>
      <c r="V693" t="n">
        <v>0.85</v>
      </c>
      <c r="W693" t="n">
        <v>5.33</v>
      </c>
      <c r="X693" t="n">
        <v>0.54</v>
      </c>
      <c r="Y693" t="n">
        <v>1</v>
      </c>
      <c r="Z693" t="n">
        <v>10</v>
      </c>
    </row>
    <row r="694">
      <c r="A694" t="n">
        <v>54</v>
      </c>
      <c r="B694" t="n">
        <v>135</v>
      </c>
      <c r="C694" t="inlineStr">
        <is>
          <t xml:space="preserve">CONCLUIDO	</t>
        </is>
      </c>
      <c r="D694" t="n">
        <v>3.5001</v>
      </c>
      <c r="E694" t="n">
        <v>28.57</v>
      </c>
      <c r="F694" t="n">
        <v>24.71</v>
      </c>
      <c r="G694" t="n">
        <v>74.12</v>
      </c>
      <c r="H694" t="n">
        <v>0.89</v>
      </c>
      <c r="I694" t="n">
        <v>20</v>
      </c>
      <c r="J694" t="n">
        <v>289.6</v>
      </c>
      <c r="K694" t="n">
        <v>59.89</v>
      </c>
      <c r="L694" t="n">
        <v>14.5</v>
      </c>
      <c r="M694" t="n">
        <v>18</v>
      </c>
      <c r="N694" t="n">
        <v>80.20999999999999</v>
      </c>
      <c r="O694" t="n">
        <v>35951.04</v>
      </c>
      <c r="P694" t="n">
        <v>374.22</v>
      </c>
      <c r="Q694" t="n">
        <v>1397.22</v>
      </c>
      <c r="R694" t="n">
        <v>90.09</v>
      </c>
      <c r="S694" t="n">
        <v>66.97</v>
      </c>
      <c r="T694" t="n">
        <v>8945.91</v>
      </c>
      <c r="U694" t="n">
        <v>0.74</v>
      </c>
      <c r="V694" t="n">
        <v>0.85</v>
      </c>
      <c r="W694" t="n">
        <v>5.33</v>
      </c>
      <c r="X694" t="n">
        <v>0.54</v>
      </c>
      <c r="Y694" t="n">
        <v>1</v>
      </c>
      <c r="Z694" t="n">
        <v>10</v>
      </c>
    </row>
    <row r="695">
      <c r="A695" t="n">
        <v>55</v>
      </c>
      <c r="B695" t="n">
        <v>135</v>
      </c>
      <c r="C695" t="inlineStr">
        <is>
          <t xml:space="preserve">CONCLUIDO	</t>
        </is>
      </c>
      <c r="D695" t="n">
        <v>3.5096</v>
      </c>
      <c r="E695" t="n">
        <v>28.49</v>
      </c>
      <c r="F695" t="n">
        <v>24.68</v>
      </c>
      <c r="G695" t="n">
        <v>77.94</v>
      </c>
      <c r="H695" t="n">
        <v>0.91</v>
      </c>
      <c r="I695" t="n">
        <v>19</v>
      </c>
      <c r="J695" t="n">
        <v>290.1</v>
      </c>
      <c r="K695" t="n">
        <v>59.89</v>
      </c>
      <c r="L695" t="n">
        <v>14.75</v>
      </c>
      <c r="M695" t="n">
        <v>17</v>
      </c>
      <c r="N695" t="n">
        <v>80.47</v>
      </c>
      <c r="O695" t="n">
        <v>36013.72</v>
      </c>
      <c r="P695" t="n">
        <v>370.72</v>
      </c>
      <c r="Q695" t="n">
        <v>1397.21</v>
      </c>
      <c r="R695" t="n">
        <v>89.29000000000001</v>
      </c>
      <c r="S695" t="n">
        <v>66.97</v>
      </c>
      <c r="T695" t="n">
        <v>8551.110000000001</v>
      </c>
      <c r="U695" t="n">
        <v>0.75</v>
      </c>
      <c r="V695" t="n">
        <v>0.85</v>
      </c>
      <c r="W695" t="n">
        <v>5.33</v>
      </c>
      <c r="X695" t="n">
        <v>0.51</v>
      </c>
      <c r="Y695" t="n">
        <v>1</v>
      </c>
      <c r="Z695" t="n">
        <v>10</v>
      </c>
    </row>
    <row r="696">
      <c r="A696" t="n">
        <v>56</v>
      </c>
      <c r="B696" t="n">
        <v>135</v>
      </c>
      <c r="C696" t="inlineStr">
        <is>
          <t xml:space="preserve">CONCLUIDO	</t>
        </is>
      </c>
      <c r="D696" t="n">
        <v>3.5094</v>
      </c>
      <c r="E696" t="n">
        <v>28.49</v>
      </c>
      <c r="F696" t="n">
        <v>24.68</v>
      </c>
      <c r="G696" t="n">
        <v>77.94</v>
      </c>
      <c r="H696" t="n">
        <v>0.92</v>
      </c>
      <c r="I696" t="n">
        <v>19</v>
      </c>
      <c r="J696" t="n">
        <v>290.61</v>
      </c>
      <c r="K696" t="n">
        <v>59.89</v>
      </c>
      <c r="L696" t="n">
        <v>15</v>
      </c>
      <c r="M696" t="n">
        <v>17</v>
      </c>
      <c r="N696" t="n">
        <v>80.73</v>
      </c>
      <c r="O696" t="n">
        <v>36076.5</v>
      </c>
      <c r="P696" t="n">
        <v>372.01</v>
      </c>
      <c r="Q696" t="n">
        <v>1397.17</v>
      </c>
      <c r="R696" t="n">
        <v>89.44</v>
      </c>
      <c r="S696" t="n">
        <v>66.97</v>
      </c>
      <c r="T696" t="n">
        <v>8626.52</v>
      </c>
      <c r="U696" t="n">
        <v>0.75</v>
      </c>
      <c r="V696" t="n">
        <v>0.85</v>
      </c>
      <c r="W696" t="n">
        <v>5.32</v>
      </c>
      <c r="X696" t="n">
        <v>0.52</v>
      </c>
      <c r="Y696" t="n">
        <v>1</v>
      </c>
      <c r="Z696" t="n">
        <v>10</v>
      </c>
    </row>
    <row r="697">
      <c r="A697" t="n">
        <v>57</v>
      </c>
      <c r="B697" t="n">
        <v>135</v>
      </c>
      <c r="C697" t="inlineStr">
        <is>
          <t xml:space="preserve">CONCLUIDO	</t>
        </is>
      </c>
      <c r="D697" t="n">
        <v>3.5084</v>
      </c>
      <c r="E697" t="n">
        <v>28.5</v>
      </c>
      <c r="F697" t="n">
        <v>24.69</v>
      </c>
      <c r="G697" t="n">
        <v>77.97</v>
      </c>
      <c r="H697" t="n">
        <v>0.93</v>
      </c>
      <c r="I697" t="n">
        <v>19</v>
      </c>
      <c r="J697" t="n">
        <v>291.12</v>
      </c>
      <c r="K697" t="n">
        <v>59.89</v>
      </c>
      <c r="L697" t="n">
        <v>15.25</v>
      </c>
      <c r="M697" t="n">
        <v>17</v>
      </c>
      <c r="N697" t="n">
        <v>80.98999999999999</v>
      </c>
      <c r="O697" t="n">
        <v>36139.39</v>
      </c>
      <c r="P697" t="n">
        <v>371.11</v>
      </c>
      <c r="Q697" t="n">
        <v>1397.18</v>
      </c>
      <c r="R697" t="n">
        <v>89.56</v>
      </c>
      <c r="S697" t="n">
        <v>66.97</v>
      </c>
      <c r="T697" t="n">
        <v>8686.76</v>
      </c>
      <c r="U697" t="n">
        <v>0.75</v>
      </c>
      <c r="V697" t="n">
        <v>0.85</v>
      </c>
      <c r="W697" t="n">
        <v>5.33</v>
      </c>
      <c r="X697" t="n">
        <v>0.52</v>
      </c>
      <c r="Y697" t="n">
        <v>1</v>
      </c>
      <c r="Z697" t="n">
        <v>10</v>
      </c>
    </row>
    <row r="698">
      <c r="A698" t="n">
        <v>58</v>
      </c>
      <c r="B698" t="n">
        <v>135</v>
      </c>
      <c r="C698" t="inlineStr">
        <is>
          <t xml:space="preserve">CONCLUIDO	</t>
        </is>
      </c>
      <c r="D698" t="n">
        <v>3.5196</v>
      </c>
      <c r="E698" t="n">
        <v>28.41</v>
      </c>
      <c r="F698" t="n">
        <v>24.65</v>
      </c>
      <c r="G698" t="n">
        <v>82.16</v>
      </c>
      <c r="H698" t="n">
        <v>0.95</v>
      </c>
      <c r="I698" t="n">
        <v>18</v>
      </c>
      <c r="J698" t="n">
        <v>291.63</v>
      </c>
      <c r="K698" t="n">
        <v>59.89</v>
      </c>
      <c r="L698" t="n">
        <v>15.5</v>
      </c>
      <c r="M698" t="n">
        <v>16</v>
      </c>
      <c r="N698" t="n">
        <v>81.25</v>
      </c>
      <c r="O698" t="n">
        <v>36202.38</v>
      </c>
      <c r="P698" t="n">
        <v>367.58</v>
      </c>
      <c r="Q698" t="n">
        <v>1397.19</v>
      </c>
      <c r="R698" t="n">
        <v>88.45999999999999</v>
      </c>
      <c r="S698" t="n">
        <v>66.97</v>
      </c>
      <c r="T698" t="n">
        <v>8144</v>
      </c>
      <c r="U698" t="n">
        <v>0.76</v>
      </c>
      <c r="V698" t="n">
        <v>0.85</v>
      </c>
      <c r="W698" t="n">
        <v>5.32</v>
      </c>
      <c r="X698" t="n">
        <v>0.48</v>
      </c>
      <c r="Y698" t="n">
        <v>1</v>
      </c>
      <c r="Z698" t="n">
        <v>10</v>
      </c>
    </row>
    <row r="699">
      <c r="A699" t="n">
        <v>59</v>
      </c>
      <c r="B699" t="n">
        <v>135</v>
      </c>
      <c r="C699" t="inlineStr">
        <is>
          <t xml:space="preserve">CONCLUIDO	</t>
        </is>
      </c>
      <c r="D699" t="n">
        <v>3.517</v>
      </c>
      <c r="E699" t="n">
        <v>28.43</v>
      </c>
      <c r="F699" t="n">
        <v>24.67</v>
      </c>
      <c r="G699" t="n">
        <v>82.23999999999999</v>
      </c>
      <c r="H699" t="n">
        <v>0.96</v>
      </c>
      <c r="I699" t="n">
        <v>18</v>
      </c>
      <c r="J699" t="n">
        <v>292.15</v>
      </c>
      <c r="K699" t="n">
        <v>59.89</v>
      </c>
      <c r="L699" t="n">
        <v>15.75</v>
      </c>
      <c r="M699" t="n">
        <v>16</v>
      </c>
      <c r="N699" t="n">
        <v>81.51000000000001</v>
      </c>
      <c r="O699" t="n">
        <v>36265.48</v>
      </c>
      <c r="P699" t="n">
        <v>368.81</v>
      </c>
      <c r="Q699" t="n">
        <v>1397.2</v>
      </c>
      <c r="R699" t="n">
        <v>89</v>
      </c>
      <c r="S699" t="n">
        <v>66.97</v>
      </c>
      <c r="T699" t="n">
        <v>8413.639999999999</v>
      </c>
      <c r="U699" t="n">
        <v>0.75</v>
      </c>
      <c r="V699" t="n">
        <v>0.85</v>
      </c>
      <c r="W699" t="n">
        <v>5.33</v>
      </c>
      <c r="X699" t="n">
        <v>0.51</v>
      </c>
      <c r="Y699" t="n">
        <v>1</v>
      </c>
      <c r="Z699" t="n">
        <v>10</v>
      </c>
    </row>
    <row r="700">
      <c r="A700" t="n">
        <v>60</v>
      </c>
      <c r="B700" t="n">
        <v>135</v>
      </c>
      <c r="C700" t="inlineStr">
        <is>
          <t xml:space="preserve">CONCLUIDO	</t>
        </is>
      </c>
      <c r="D700" t="n">
        <v>3.5192</v>
      </c>
      <c r="E700" t="n">
        <v>28.42</v>
      </c>
      <c r="F700" t="n">
        <v>24.65</v>
      </c>
      <c r="G700" t="n">
        <v>82.17</v>
      </c>
      <c r="H700" t="n">
        <v>0.97</v>
      </c>
      <c r="I700" t="n">
        <v>18</v>
      </c>
      <c r="J700" t="n">
        <v>292.66</v>
      </c>
      <c r="K700" t="n">
        <v>59.89</v>
      </c>
      <c r="L700" t="n">
        <v>16</v>
      </c>
      <c r="M700" t="n">
        <v>16</v>
      </c>
      <c r="N700" t="n">
        <v>81.77</v>
      </c>
      <c r="O700" t="n">
        <v>36328.69</v>
      </c>
      <c r="P700" t="n">
        <v>367.79</v>
      </c>
      <c r="Q700" t="n">
        <v>1397.19</v>
      </c>
      <c r="R700" t="n">
        <v>88.45</v>
      </c>
      <c r="S700" t="n">
        <v>66.97</v>
      </c>
      <c r="T700" t="n">
        <v>8135.69</v>
      </c>
      <c r="U700" t="n">
        <v>0.76</v>
      </c>
      <c r="V700" t="n">
        <v>0.85</v>
      </c>
      <c r="W700" t="n">
        <v>5.32</v>
      </c>
      <c r="X700" t="n">
        <v>0.49</v>
      </c>
      <c r="Y700" t="n">
        <v>1</v>
      </c>
      <c r="Z700" t="n">
        <v>10</v>
      </c>
    </row>
    <row r="701">
      <c r="A701" t="n">
        <v>61</v>
      </c>
      <c r="B701" t="n">
        <v>135</v>
      </c>
      <c r="C701" t="inlineStr">
        <is>
          <t xml:space="preserve">CONCLUIDO	</t>
        </is>
      </c>
      <c r="D701" t="n">
        <v>3.5195</v>
      </c>
      <c r="E701" t="n">
        <v>28.41</v>
      </c>
      <c r="F701" t="n">
        <v>24.65</v>
      </c>
      <c r="G701" t="n">
        <v>82.17</v>
      </c>
      <c r="H701" t="n">
        <v>0.99</v>
      </c>
      <c r="I701" t="n">
        <v>18</v>
      </c>
      <c r="J701" t="n">
        <v>293.17</v>
      </c>
      <c r="K701" t="n">
        <v>59.89</v>
      </c>
      <c r="L701" t="n">
        <v>16.25</v>
      </c>
      <c r="M701" t="n">
        <v>16</v>
      </c>
      <c r="N701" t="n">
        <v>82.03</v>
      </c>
      <c r="O701" t="n">
        <v>36392.01</v>
      </c>
      <c r="P701" t="n">
        <v>366.02</v>
      </c>
      <c r="Q701" t="n">
        <v>1397.26</v>
      </c>
      <c r="R701" t="n">
        <v>88.43000000000001</v>
      </c>
      <c r="S701" t="n">
        <v>66.97</v>
      </c>
      <c r="T701" t="n">
        <v>8128.38</v>
      </c>
      <c r="U701" t="n">
        <v>0.76</v>
      </c>
      <c r="V701" t="n">
        <v>0.85</v>
      </c>
      <c r="W701" t="n">
        <v>5.32</v>
      </c>
      <c r="X701" t="n">
        <v>0.48</v>
      </c>
      <c r="Y701" t="n">
        <v>1</v>
      </c>
      <c r="Z701" t="n">
        <v>10</v>
      </c>
    </row>
    <row r="702">
      <c r="A702" t="n">
        <v>62</v>
      </c>
      <c r="B702" t="n">
        <v>135</v>
      </c>
      <c r="C702" t="inlineStr">
        <is>
          <t xml:space="preserve">CONCLUIDO	</t>
        </is>
      </c>
      <c r="D702" t="n">
        <v>3.5323</v>
      </c>
      <c r="E702" t="n">
        <v>28.31</v>
      </c>
      <c r="F702" t="n">
        <v>24.6</v>
      </c>
      <c r="G702" t="n">
        <v>86.81999999999999</v>
      </c>
      <c r="H702" t="n">
        <v>1</v>
      </c>
      <c r="I702" t="n">
        <v>17</v>
      </c>
      <c r="J702" t="n">
        <v>293.69</v>
      </c>
      <c r="K702" t="n">
        <v>59.89</v>
      </c>
      <c r="L702" t="n">
        <v>16.5</v>
      </c>
      <c r="M702" t="n">
        <v>15</v>
      </c>
      <c r="N702" t="n">
        <v>82.3</v>
      </c>
      <c r="O702" t="n">
        <v>36455.44</v>
      </c>
      <c r="P702" t="n">
        <v>363.62</v>
      </c>
      <c r="Q702" t="n">
        <v>1397.31</v>
      </c>
      <c r="R702" t="n">
        <v>86.61</v>
      </c>
      <c r="S702" t="n">
        <v>66.97</v>
      </c>
      <c r="T702" t="n">
        <v>7223.96</v>
      </c>
      <c r="U702" t="n">
        <v>0.77</v>
      </c>
      <c r="V702" t="n">
        <v>0.86</v>
      </c>
      <c r="W702" t="n">
        <v>5.32</v>
      </c>
      <c r="X702" t="n">
        <v>0.43</v>
      </c>
      <c r="Y702" t="n">
        <v>1</v>
      </c>
      <c r="Z702" t="n">
        <v>10</v>
      </c>
    </row>
    <row r="703">
      <c r="A703" t="n">
        <v>63</v>
      </c>
      <c r="B703" t="n">
        <v>135</v>
      </c>
      <c r="C703" t="inlineStr">
        <is>
          <t xml:space="preserve">CONCLUIDO	</t>
        </is>
      </c>
      <c r="D703" t="n">
        <v>3.5294</v>
      </c>
      <c r="E703" t="n">
        <v>28.33</v>
      </c>
      <c r="F703" t="n">
        <v>24.62</v>
      </c>
      <c r="G703" t="n">
        <v>86.90000000000001</v>
      </c>
      <c r="H703" t="n">
        <v>1.01</v>
      </c>
      <c r="I703" t="n">
        <v>17</v>
      </c>
      <c r="J703" t="n">
        <v>294.2</v>
      </c>
      <c r="K703" t="n">
        <v>59.89</v>
      </c>
      <c r="L703" t="n">
        <v>16.75</v>
      </c>
      <c r="M703" t="n">
        <v>15</v>
      </c>
      <c r="N703" t="n">
        <v>82.56</v>
      </c>
      <c r="O703" t="n">
        <v>36518.97</v>
      </c>
      <c r="P703" t="n">
        <v>364.56</v>
      </c>
      <c r="Q703" t="n">
        <v>1397.23</v>
      </c>
      <c r="R703" t="n">
        <v>87.34999999999999</v>
      </c>
      <c r="S703" t="n">
        <v>66.97</v>
      </c>
      <c r="T703" t="n">
        <v>7591.39</v>
      </c>
      <c r="U703" t="n">
        <v>0.77</v>
      </c>
      <c r="V703" t="n">
        <v>0.85</v>
      </c>
      <c r="W703" t="n">
        <v>5.32</v>
      </c>
      <c r="X703" t="n">
        <v>0.45</v>
      </c>
      <c r="Y703" t="n">
        <v>1</v>
      </c>
      <c r="Z703" t="n">
        <v>10</v>
      </c>
    </row>
    <row r="704">
      <c r="A704" t="n">
        <v>64</v>
      </c>
      <c r="B704" t="n">
        <v>135</v>
      </c>
      <c r="C704" t="inlineStr">
        <is>
          <t xml:space="preserve">CONCLUIDO	</t>
        </is>
      </c>
      <c r="D704" t="n">
        <v>3.5297</v>
      </c>
      <c r="E704" t="n">
        <v>28.33</v>
      </c>
      <c r="F704" t="n">
        <v>24.62</v>
      </c>
      <c r="G704" t="n">
        <v>86.89</v>
      </c>
      <c r="H704" t="n">
        <v>1.03</v>
      </c>
      <c r="I704" t="n">
        <v>17</v>
      </c>
      <c r="J704" t="n">
        <v>294.72</v>
      </c>
      <c r="K704" t="n">
        <v>59.89</v>
      </c>
      <c r="L704" t="n">
        <v>17</v>
      </c>
      <c r="M704" t="n">
        <v>15</v>
      </c>
      <c r="N704" t="n">
        <v>82.83</v>
      </c>
      <c r="O704" t="n">
        <v>36582.62</v>
      </c>
      <c r="P704" t="n">
        <v>362.21</v>
      </c>
      <c r="Q704" t="n">
        <v>1397.24</v>
      </c>
      <c r="R704" t="n">
        <v>87.33</v>
      </c>
      <c r="S704" t="n">
        <v>66.97</v>
      </c>
      <c r="T704" t="n">
        <v>7582.53</v>
      </c>
      <c r="U704" t="n">
        <v>0.77</v>
      </c>
      <c r="V704" t="n">
        <v>0.85</v>
      </c>
      <c r="W704" t="n">
        <v>5.32</v>
      </c>
      <c r="X704" t="n">
        <v>0.45</v>
      </c>
      <c r="Y704" t="n">
        <v>1</v>
      </c>
      <c r="Z704" t="n">
        <v>10</v>
      </c>
    </row>
    <row r="705">
      <c r="A705" t="n">
        <v>65</v>
      </c>
      <c r="B705" t="n">
        <v>135</v>
      </c>
      <c r="C705" t="inlineStr">
        <is>
          <t xml:space="preserve">CONCLUIDO	</t>
        </is>
      </c>
      <c r="D705" t="n">
        <v>3.5385</v>
      </c>
      <c r="E705" t="n">
        <v>28.26</v>
      </c>
      <c r="F705" t="n">
        <v>24.6</v>
      </c>
      <c r="G705" t="n">
        <v>92.23999999999999</v>
      </c>
      <c r="H705" t="n">
        <v>1.04</v>
      </c>
      <c r="I705" t="n">
        <v>16</v>
      </c>
      <c r="J705" t="n">
        <v>295.23</v>
      </c>
      <c r="K705" t="n">
        <v>59.89</v>
      </c>
      <c r="L705" t="n">
        <v>17.25</v>
      </c>
      <c r="M705" t="n">
        <v>14</v>
      </c>
      <c r="N705" t="n">
        <v>83.09999999999999</v>
      </c>
      <c r="O705" t="n">
        <v>36646.38</v>
      </c>
      <c r="P705" t="n">
        <v>360.66</v>
      </c>
      <c r="Q705" t="n">
        <v>1397.18</v>
      </c>
      <c r="R705" t="n">
        <v>86.56999999999999</v>
      </c>
      <c r="S705" t="n">
        <v>66.97</v>
      </c>
      <c r="T705" t="n">
        <v>7206.85</v>
      </c>
      <c r="U705" t="n">
        <v>0.77</v>
      </c>
      <c r="V705" t="n">
        <v>0.86</v>
      </c>
      <c r="W705" t="n">
        <v>5.32</v>
      </c>
      <c r="X705" t="n">
        <v>0.43</v>
      </c>
      <c r="Y705" t="n">
        <v>1</v>
      </c>
      <c r="Z705" t="n">
        <v>10</v>
      </c>
    </row>
    <row r="706">
      <c r="A706" t="n">
        <v>66</v>
      </c>
      <c r="B706" t="n">
        <v>135</v>
      </c>
      <c r="C706" t="inlineStr">
        <is>
          <t xml:space="preserve">CONCLUIDO	</t>
        </is>
      </c>
      <c r="D706" t="n">
        <v>3.5372</v>
      </c>
      <c r="E706" t="n">
        <v>28.27</v>
      </c>
      <c r="F706" t="n">
        <v>24.61</v>
      </c>
      <c r="G706" t="n">
        <v>92.28</v>
      </c>
      <c r="H706" t="n">
        <v>1.05</v>
      </c>
      <c r="I706" t="n">
        <v>16</v>
      </c>
      <c r="J706" t="n">
        <v>295.75</v>
      </c>
      <c r="K706" t="n">
        <v>59.89</v>
      </c>
      <c r="L706" t="n">
        <v>17.5</v>
      </c>
      <c r="M706" t="n">
        <v>14</v>
      </c>
      <c r="N706" t="n">
        <v>83.36</v>
      </c>
      <c r="O706" t="n">
        <v>36710.24</v>
      </c>
      <c r="P706" t="n">
        <v>361.74</v>
      </c>
      <c r="Q706" t="n">
        <v>1397.19</v>
      </c>
      <c r="R706" t="n">
        <v>86.97</v>
      </c>
      <c r="S706" t="n">
        <v>66.97</v>
      </c>
      <c r="T706" t="n">
        <v>7405.63</v>
      </c>
      <c r="U706" t="n">
        <v>0.77</v>
      </c>
      <c r="V706" t="n">
        <v>0.86</v>
      </c>
      <c r="W706" t="n">
        <v>5.32</v>
      </c>
      <c r="X706" t="n">
        <v>0.44</v>
      </c>
      <c r="Y706" t="n">
        <v>1</v>
      </c>
      <c r="Z706" t="n">
        <v>10</v>
      </c>
    </row>
    <row r="707">
      <c r="A707" t="n">
        <v>67</v>
      </c>
      <c r="B707" t="n">
        <v>135</v>
      </c>
      <c r="C707" t="inlineStr">
        <is>
          <t xml:space="preserve">CONCLUIDO	</t>
        </is>
      </c>
      <c r="D707" t="n">
        <v>3.5378</v>
      </c>
      <c r="E707" t="n">
        <v>28.27</v>
      </c>
      <c r="F707" t="n">
        <v>24.6</v>
      </c>
      <c r="G707" t="n">
        <v>92.27</v>
      </c>
      <c r="H707" t="n">
        <v>1.07</v>
      </c>
      <c r="I707" t="n">
        <v>16</v>
      </c>
      <c r="J707" t="n">
        <v>296.27</v>
      </c>
      <c r="K707" t="n">
        <v>59.89</v>
      </c>
      <c r="L707" t="n">
        <v>17.75</v>
      </c>
      <c r="M707" t="n">
        <v>14</v>
      </c>
      <c r="N707" t="n">
        <v>83.63</v>
      </c>
      <c r="O707" t="n">
        <v>36774.22</v>
      </c>
      <c r="P707" t="n">
        <v>360.53</v>
      </c>
      <c r="Q707" t="n">
        <v>1397.21</v>
      </c>
      <c r="R707" t="n">
        <v>86.86</v>
      </c>
      <c r="S707" t="n">
        <v>66.97</v>
      </c>
      <c r="T707" t="n">
        <v>7350.39</v>
      </c>
      <c r="U707" t="n">
        <v>0.77</v>
      </c>
      <c r="V707" t="n">
        <v>0.86</v>
      </c>
      <c r="W707" t="n">
        <v>5.32</v>
      </c>
      <c r="X707" t="n">
        <v>0.44</v>
      </c>
      <c r="Y707" t="n">
        <v>1</v>
      </c>
      <c r="Z707" t="n">
        <v>10</v>
      </c>
    </row>
    <row r="708">
      <c r="A708" t="n">
        <v>68</v>
      </c>
      <c r="B708" t="n">
        <v>135</v>
      </c>
      <c r="C708" t="inlineStr">
        <is>
          <t xml:space="preserve">CONCLUIDO	</t>
        </is>
      </c>
      <c r="D708" t="n">
        <v>3.5362</v>
      </c>
      <c r="E708" t="n">
        <v>28.28</v>
      </c>
      <c r="F708" t="n">
        <v>24.62</v>
      </c>
      <c r="G708" t="n">
        <v>92.31</v>
      </c>
      <c r="H708" t="n">
        <v>1.08</v>
      </c>
      <c r="I708" t="n">
        <v>16</v>
      </c>
      <c r="J708" t="n">
        <v>296.79</v>
      </c>
      <c r="K708" t="n">
        <v>59.89</v>
      </c>
      <c r="L708" t="n">
        <v>18</v>
      </c>
      <c r="M708" t="n">
        <v>14</v>
      </c>
      <c r="N708" t="n">
        <v>83.90000000000001</v>
      </c>
      <c r="O708" t="n">
        <v>36838.32</v>
      </c>
      <c r="P708" t="n">
        <v>360.37</v>
      </c>
      <c r="Q708" t="n">
        <v>1397.2</v>
      </c>
      <c r="R708" t="n">
        <v>87.25</v>
      </c>
      <c r="S708" t="n">
        <v>66.97</v>
      </c>
      <c r="T708" t="n">
        <v>7547.16</v>
      </c>
      <c r="U708" t="n">
        <v>0.77</v>
      </c>
      <c r="V708" t="n">
        <v>0.85</v>
      </c>
      <c r="W708" t="n">
        <v>5.32</v>
      </c>
      <c r="X708" t="n">
        <v>0.45</v>
      </c>
      <c r="Y708" t="n">
        <v>1</v>
      </c>
      <c r="Z708" t="n">
        <v>10</v>
      </c>
    </row>
    <row r="709">
      <c r="A709" t="n">
        <v>69</v>
      </c>
      <c r="B709" t="n">
        <v>135</v>
      </c>
      <c r="C709" t="inlineStr">
        <is>
          <t xml:space="preserve">CONCLUIDO	</t>
        </is>
      </c>
      <c r="D709" t="n">
        <v>3.5399</v>
      </c>
      <c r="E709" t="n">
        <v>28.25</v>
      </c>
      <c r="F709" t="n">
        <v>24.59</v>
      </c>
      <c r="G709" t="n">
        <v>92.2</v>
      </c>
      <c r="H709" t="n">
        <v>1.09</v>
      </c>
      <c r="I709" t="n">
        <v>16</v>
      </c>
      <c r="J709" t="n">
        <v>297.31</v>
      </c>
      <c r="K709" t="n">
        <v>59.89</v>
      </c>
      <c r="L709" t="n">
        <v>18.25</v>
      </c>
      <c r="M709" t="n">
        <v>14</v>
      </c>
      <c r="N709" t="n">
        <v>84.17</v>
      </c>
      <c r="O709" t="n">
        <v>36902.52</v>
      </c>
      <c r="P709" t="n">
        <v>358.57</v>
      </c>
      <c r="Q709" t="n">
        <v>1397.25</v>
      </c>
      <c r="R709" t="n">
        <v>86.31</v>
      </c>
      <c r="S709" t="n">
        <v>66.97</v>
      </c>
      <c r="T709" t="n">
        <v>7075.46</v>
      </c>
      <c r="U709" t="n">
        <v>0.78</v>
      </c>
      <c r="V709" t="n">
        <v>0.86</v>
      </c>
      <c r="W709" t="n">
        <v>5.32</v>
      </c>
      <c r="X709" t="n">
        <v>0.42</v>
      </c>
      <c r="Y709" t="n">
        <v>1</v>
      </c>
      <c r="Z709" t="n">
        <v>10</v>
      </c>
    </row>
    <row r="710">
      <c r="A710" t="n">
        <v>70</v>
      </c>
      <c r="B710" t="n">
        <v>135</v>
      </c>
      <c r="C710" t="inlineStr">
        <is>
          <t xml:space="preserve">CONCLUIDO	</t>
        </is>
      </c>
      <c r="D710" t="n">
        <v>3.551</v>
      </c>
      <c r="E710" t="n">
        <v>28.16</v>
      </c>
      <c r="F710" t="n">
        <v>24.55</v>
      </c>
      <c r="G710" t="n">
        <v>98.2</v>
      </c>
      <c r="H710" t="n">
        <v>1.11</v>
      </c>
      <c r="I710" t="n">
        <v>15</v>
      </c>
      <c r="J710" t="n">
        <v>297.83</v>
      </c>
      <c r="K710" t="n">
        <v>59.89</v>
      </c>
      <c r="L710" t="n">
        <v>18.5</v>
      </c>
      <c r="M710" t="n">
        <v>13</v>
      </c>
      <c r="N710" t="n">
        <v>84.45</v>
      </c>
      <c r="O710" t="n">
        <v>36966.84</v>
      </c>
      <c r="P710" t="n">
        <v>356.95</v>
      </c>
      <c r="Q710" t="n">
        <v>1397.17</v>
      </c>
      <c r="R710" t="n">
        <v>85.25</v>
      </c>
      <c r="S710" t="n">
        <v>66.97</v>
      </c>
      <c r="T710" t="n">
        <v>6553.64</v>
      </c>
      <c r="U710" t="n">
        <v>0.79</v>
      </c>
      <c r="V710" t="n">
        <v>0.86</v>
      </c>
      <c r="W710" t="n">
        <v>5.31</v>
      </c>
      <c r="X710" t="n">
        <v>0.39</v>
      </c>
      <c r="Y710" t="n">
        <v>1</v>
      </c>
      <c r="Z710" t="n">
        <v>10</v>
      </c>
    </row>
    <row r="711">
      <c r="A711" t="n">
        <v>71</v>
      </c>
      <c r="B711" t="n">
        <v>135</v>
      </c>
      <c r="C711" t="inlineStr">
        <is>
          <t xml:space="preserve">CONCLUIDO	</t>
        </is>
      </c>
      <c r="D711" t="n">
        <v>3.5495</v>
      </c>
      <c r="E711" t="n">
        <v>28.17</v>
      </c>
      <c r="F711" t="n">
        <v>24.56</v>
      </c>
      <c r="G711" t="n">
        <v>98.25</v>
      </c>
      <c r="H711" t="n">
        <v>1.12</v>
      </c>
      <c r="I711" t="n">
        <v>15</v>
      </c>
      <c r="J711" t="n">
        <v>298.35</v>
      </c>
      <c r="K711" t="n">
        <v>59.89</v>
      </c>
      <c r="L711" t="n">
        <v>18.75</v>
      </c>
      <c r="M711" t="n">
        <v>13</v>
      </c>
      <c r="N711" t="n">
        <v>84.72</v>
      </c>
      <c r="O711" t="n">
        <v>37031.27</v>
      </c>
      <c r="P711" t="n">
        <v>356.67</v>
      </c>
      <c r="Q711" t="n">
        <v>1397.2</v>
      </c>
      <c r="R711" t="n">
        <v>85.5</v>
      </c>
      <c r="S711" t="n">
        <v>66.97</v>
      </c>
      <c r="T711" t="n">
        <v>6674.51</v>
      </c>
      <c r="U711" t="n">
        <v>0.78</v>
      </c>
      <c r="V711" t="n">
        <v>0.86</v>
      </c>
      <c r="W711" t="n">
        <v>5.32</v>
      </c>
      <c r="X711" t="n">
        <v>0.4</v>
      </c>
      <c r="Y711" t="n">
        <v>1</v>
      </c>
      <c r="Z711" t="n">
        <v>10</v>
      </c>
    </row>
    <row r="712">
      <c r="A712" t="n">
        <v>72</v>
      </c>
      <c r="B712" t="n">
        <v>135</v>
      </c>
      <c r="C712" t="inlineStr">
        <is>
          <t xml:space="preserve">CONCLUIDO	</t>
        </is>
      </c>
      <c r="D712" t="n">
        <v>3.5478</v>
      </c>
      <c r="E712" t="n">
        <v>28.19</v>
      </c>
      <c r="F712" t="n">
        <v>24.57</v>
      </c>
      <c r="G712" t="n">
        <v>98.3</v>
      </c>
      <c r="H712" t="n">
        <v>1.13</v>
      </c>
      <c r="I712" t="n">
        <v>15</v>
      </c>
      <c r="J712" t="n">
        <v>298.88</v>
      </c>
      <c r="K712" t="n">
        <v>59.89</v>
      </c>
      <c r="L712" t="n">
        <v>19</v>
      </c>
      <c r="M712" t="n">
        <v>13</v>
      </c>
      <c r="N712" t="n">
        <v>84.98999999999999</v>
      </c>
      <c r="O712" t="n">
        <v>37095.82</v>
      </c>
      <c r="P712" t="n">
        <v>355.47</v>
      </c>
      <c r="Q712" t="n">
        <v>1397.2</v>
      </c>
      <c r="R712" t="n">
        <v>85.88</v>
      </c>
      <c r="S712" t="n">
        <v>66.97</v>
      </c>
      <c r="T712" t="n">
        <v>6864.67</v>
      </c>
      <c r="U712" t="n">
        <v>0.78</v>
      </c>
      <c r="V712" t="n">
        <v>0.86</v>
      </c>
      <c r="W712" t="n">
        <v>5.32</v>
      </c>
      <c r="X712" t="n">
        <v>0.41</v>
      </c>
      <c r="Y712" t="n">
        <v>1</v>
      </c>
      <c r="Z712" t="n">
        <v>10</v>
      </c>
    </row>
    <row r="713">
      <c r="A713" t="n">
        <v>73</v>
      </c>
      <c r="B713" t="n">
        <v>135</v>
      </c>
      <c r="C713" t="inlineStr">
        <is>
          <t xml:space="preserve">CONCLUIDO	</t>
        </is>
      </c>
      <c r="D713" t="n">
        <v>3.5492</v>
      </c>
      <c r="E713" t="n">
        <v>28.18</v>
      </c>
      <c r="F713" t="n">
        <v>24.56</v>
      </c>
      <c r="G713" t="n">
        <v>98.25</v>
      </c>
      <c r="H713" t="n">
        <v>1.15</v>
      </c>
      <c r="I713" t="n">
        <v>15</v>
      </c>
      <c r="J713" t="n">
        <v>299.4</v>
      </c>
      <c r="K713" t="n">
        <v>59.89</v>
      </c>
      <c r="L713" t="n">
        <v>19.25</v>
      </c>
      <c r="M713" t="n">
        <v>13</v>
      </c>
      <c r="N713" t="n">
        <v>85.27</v>
      </c>
      <c r="O713" t="n">
        <v>37160.49</v>
      </c>
      <c r="P713" t="n">
        <v>352.74</v>
      </c>
      <c r="Q713" t="n">
        <v>1397.18</v>
      </c>
      <c r="R713" t="n">
        <v>85.58</v>
      </c>
      <c r="S713" t="n">
        <v>66.97</v>
      </c>
      <c r="T713" t="n">
        <v>6718.12</v>
      </c>
      <c r="U713" t="n">
        <v>0.78</v>
      </c>
      <c r="V713" t="n">
        <v>0.86</v>
      </c>
      <c r="W713" t="n">
        <v>5.32</v>
      </c>
      <c r="X713" t="n">
        <v>0.4</v>
      </c>
      <c r="Y713" t="n">
        <v>1</v>
      </c>
      <c r="Z713" t="n">
        <v>10</v>
      </c>
    </row>
    <row r="714">
      <c r="A714" t="n">
        <v>74</v>
      </c>
      <c r="B714" t="n">
        <v>135</v>
      </c>
      <c r="C714" t="inlineStr">
        <is>
          <t xml:space="preserve">CONCLUIDO	</t>
        </is>
      </c>
      <c r="D714" t="n">
        <v>3.5597</v>
      </c>
      <c r="E714" t="n">
        <v>28.09</v>
      </c>
      <c r="F714" t="n">
        <v>24.53</v>
      </c>
      <c r="G714" t="n">
        <v>105.13</v>
      </c>
      <c r="H714" t="n">
        <v>1.16</v>
      </c>
      <c r="I714" t="n">
        <v>14</v>
      </c>
      <c r="J714" t="n">
        <v>299.93</v>
      </c>
      <c r="K714" t="n">
        <v>59.89</v>
      </c>
      <c r="L714" t="n">
        <v>19.5</v>
      </c>
      <c r="M714" t="n">
        <v>12</v>
      </c>
      <c r="N714" t="n">
        <v>85.54000000000001</v>
      </c>
      <c r="O714" t="n">
        <v>37225.39</v>
      </c>
      <c r="P714" t="n">
        <v>351.48</v>
      </c>
      <c r="Q714" t="n">
        <v>1397.19</v>
      </c>
      <c r="R714" t="n">
        <v>84.53</v>
      </c>
      <c r="S714" t="n">
        <v>66.97</v>
      </c>
      <c r="T714" t="n">
        <v>6194.74</v>
      </c>
      <c r="U714" t="n">
        <v>0.79</v>
      </c>
      <c r="V714" t="n">
        <v>0.86</v>
      </c>
      <c r="W714" t="n">
        <v>5.32</v>
      </c>
      <c r="X714" t="n">
        <v>0.37</v>
      </c>
      <c r="Y714" t="n">
        <v>1</v>
      </c>
      <c r="Z714" t="n">
        <v>10</v>
      </c>
    </row>
    <row r="715">
      <c r="A715" t="n">
        <v>75</v>
      </c>
      <c r="B715" t="n">
        <v>135</v>
      </c>
      <c r="C715" t="inlineStr">
        <is>
          <t xml:space="preserve">CONCLUIDO	</t>
        </is>
      </c>
      <c r="D715" t="n">
        <v>3.5612</v>
      </c>
      <c r="E715" t="n">
        <v>28.08</v>
      </c>
      <c r="F715" t="n">
        <v>24.52</v>
      </c>
      <c r="G715" t="n">
        <v>105.08</v>
      </c>
      <c r="H715" t="n">
        <v>1.17</v>
      </c>
      <c r="I715" t="n">
        <v>14</v>
      </c>
      <c r="J715" t="n">
        <v>300.45</v>
      </c>
      <c r="K715" t="n">
        <v>59.89</v>
      </c>
      <c r="L715" t="n">
        <v>19.75</v>
      </c>
      <c r="M715" t="n">
        <v>12</v>
      </c>
      <c r="N715" t="n">
        <v>85.81999999999999</v>
      </c>
      <c r="O715" t="n">
        <v>37290.29</v>
      </c>
      <c r="P715" t="n">
        <v>351.21</v>
      </c>
      <c r="Q715" t="n">
        <v>1397.21</v>
      </c>
      <c r="R715" t="n">
        <v>84.06</v>
      </c>
      <c r="S715" t="n">
        <v>66.97</v>
      </c>
      <c r="T715" t="n">
        <v>5962.77</v>
      </c>
      <c r="U715" t="n">
        <v>0.8</v>
      </c>
      <c r="V715" t="n">
        <v>0.86</v>
      </c>
      <c r="W715" t="n">
        <v>5.32</v>
      </c>
      <c r="X715" t="n">
        <v>0.35</v>
      </c>
      <c r="Y715" t="n">
        <v>1</v>
      </c>
      <c r="Z715" t="n">
        <v>10</v>
      </c>
    </row>
    <row r="716">
      <c r="A716" t="n">
        <v>76</v>
      </c>
      <c r="B716" t="n">
        <v>135</v>
      </c>
      <c r="C716" t="inlineStr">
        <is>
          <t xml:space="preserve">CONCLUIDO	</t>
        </is>
      </c>
      <c r="D716" t="n">
        <v>3.5591</v>
      </c>
      <c r="E716" t="n">
        <v>28.1</v>
      </c>
      <c r="F716" t="n">
        <v>24.54</v>
      </c>
      <c r="G716" t="n">
        <v>105.15</v>
      </c>
      <c r="H716" t="n">
        <v>1.18</v>
      </c>
      <c r="I716" t="n">
        <v>14</v>
      </c>
      <c r="J716" t="n">
        <v>300.98</v>
      </c>
      <c r="K716" t="n">
        <v>59.89</v>
      </c>
      <c r="L716" t="n">
        <v>20</v>
      </c>
      <c r="M716" t="n">
        <v>12</v>
      </c>
      <c r="N716" t="n">
        <v>86.09</v>
      </c>
      <c r="O716" t="n">
        <v>37355.31</v>
      </c>
      <c r="P716" t="n">
        <v>349.71</v>
      </c>
      <c r="Q716" t="n">
        <v>1397.22</v>
      </c>
      <c r="R716" t="n">
        <v>84.59999999999999</v>
      </c>
      <c r="S716" t="n">
        <v>66.97</v>
      </c>
      <c r="T716" t="n">
        <v>6231.63</v>
      </c>
      <c r="U716" t="n">
        <v>0.79</v>
      </c>
      <c r="V716" t="n">
        <v>0.86</v>
      </c>
      <c r="W716" t="n">
        <v>5.32</v>
      </c>
      <c r="X716" t="n">
        <v>0.37</v>
      </c>
      <c r="Y716" t="n">
        <v>1</v>
      </c>
      <c r="Z716" t="n">
        <v>10</v>
      </c>
    </row>
    <row r="717">
      <c r="A717" t="n">
        <v>77</v>
      </c>
      <c r="B717" t="n">
        <v>135</v>
      </c>
      <c r="C717" t="inlineStr">
        <is>
          <t xml:space="preserve">CONCLUIDO	</t>
        </is>
      </c>
      <c r="D717" t="n">
        <v>3.5597</v>
      </c>
      <c r="E717" t="n">
        <v>28.09</v>
      </c>
      <c r="F717" t="n">
        <v>24.53</v>
      </c>
      <c r="G717" t="n">
        <v>105.14</v>
      </c>
      <c r="H717" t="n">
        <v>1.2</v>
      </c>
      <c r="I717" t="n">
        <v>14</v>
      </c>
      <c r="J717" t="n">
        <v>301.51</v>
      </c>
      <c r="K717" t="n">
        <v>59.89</v>
      </c>
      <c r="L717" t="n">
        <v>20.25</v>
      </c>
      <c r="M717" t="n">
        <v>12</v>
      </c>
      <c r="N717" t="n">
        <v>86.37</v>
      </c>
      <c r="O717" t="n">
        <v>37420.44</v>
      </c>
      <c r="P717" t="n">
        <v>347.48</v>
      </c>
      <c r="Q717" t="n">
        <v>1397.17</v>
      </c>
      <c r="R717" t="n">
        <v>84.56999999999999</v>
      </c>
      <c r="S717" t="n">
        <v>66.97</v>
      </c>
      <c r="T717" t="n">
        <v>6215.62</v>
      </c>
      <c r="U717" t="n">
        <v>0.79</v>
      </c>
      <c r="V717" t="n">
        <v>0.86</v>
      </c>
      <c r="W717" t="n">
        <v>5.31</v>
      </c>
      <c r="X717" t="n">
        <v>0.37</v>
      </c>
      <c r="Y717" t="n">
        <v>1</v>
      </c>
      <c r="Z717" t="n">
        <v>10</v>
      </c>
    </row>
    <row r="718">
      <c r="A718" t="n">
        <v>78</v>
      </c>
      <c r="B718" t="n">
        <v>135</v>
      </c>
      <c r="C718" t="inlineStr">
        <is>
          <t xml:space="preserve">CONCLUIDO	</t>
        </is>
      </c>
      <c r="D718" t="n">
        <v>3.5588</v>
      </c>
      <c r="E718" t="n">
        <v>28.1</v>
      </c>
      <c r="F718" t="n">
        <v>24.54</v>
      </c>
      <c r="G718" t="n">
        <v>105.17</v>
      </c>
      <c r="H718" t="n">
        <v>1.21</v>
      </c>
      <c r="I718" t="n">
        <v>14</v>
      </c>
      <c r="J718" t="n">
        <v>302.04</v>
      </c>
      <c r="K718" t="n">
        <v>59.89</v>
      </c>
      <c r="L718" t="n">
        <v>20.5</v>
      </c>
      <c r="M718" t="n">
        <v>12</v>
      </c>
      <c r="N718" t="n">
        <v>86.65000000000001</v>
      </c>
      <c r="O718" t="n">
        <v>37485.7</v>
      </c>
      <c r="P718" t="n">
        <v>344.89</v>
      </c>
      <c r="Q718" t="n">
        <v>1397.17</v>
      </c>
      <c r="R718" t="n">
        <v>84.72</v>
      </c>
      <c r="S718" t="n">
        <v>66.97</v>
      </c>
      <c r="T718" t="n">
        <v>6290.4</v>
      </c>
      <c r="U718" t="n">
        <v>0.79</v>
      </c>
      <c r="V718" t="n">
        <v>0.86</v>
      </c>
      <c r="W718" t="n">
        <v>5.32</v>
      </c>
      <c r="X718" t="n">
        <v>0.37</v>
      </c>
      <c r="Y718" t="n">
        <v>1</v>
      </c>
      <c r="Z718" t="n">
        <v>10</v>
      </c>
    </row>
    <row r="719">
      <c r="A719" t="n">
        <v>79</v>
      </c>
      <c r="B719" t="n">
        <v>135</v>
      </c>
      <c r="C719" t="inlineStr">
        <is>
          <t xml:space="preserve">CONCLUIDO	</t>
        </is>
      </c>
      <c r="D719" t="n">
        <v>3.5682</v>
      </c>
      <c r="E719" t="n">
        <v>28.02</v>
      </c>
      <c r="F719" t="n">
        <v>24.51</v>
      </c>
      <c r="G719" t="n">
        <v>113.14</v>
      </c>
      <c r="H719" t="n">
        <v>1.22</v>
      </c>
      <c r="I719" t="n">
        <v>13</v>
      </c>
      <c r="J719" t="n">
        <v>302.57</v>
      </c>
      <c r="K719" t="n">
        <v>59.89</v>
      </c>
      <c r="L719" t="n">
        <v>20.75</v>
      </c>
      <c r="M719" t="n">
        <v>11</v>
      </c>
      <c r="N719" t="n">
        <v>86.93000000000001</v>
      </c>
      <c r="O719" t="n">
        <v>37551.07</v>
      </c>
      <c r="P719" t="n">
        <v>345.77</v>
      </c>
      <c r="Q719" t="n">
        <v>1397.22</v>
      </c>
      <c r="R719" t="n">
        <v>84.04000000000001</v>
      </c>
      <c r="S719" t="n">
        <v>66.97</v>
      </c>
      <c r="T719" t="n">
        <v>5956.54</v>
      </c>
      <c r="U719" t="n">
        <v>0.8</v>
      </c>
      <c r="V719" t="n">
        <v>0.86</v>
      </c>
      <c r="W719" t="n">
        <v>5.31</v>
      </c>
      <c r="X719" t="n">
        <v>0.35</v>
      </c>
      <c r="Y719" t="n">
        <v>1</v>
      </c>
      <c r="Z719" t="n">
        <v>10</v>
      </c>
    </row>
    <row r="720">
      <c r="A720" t="n">
        <v>80</v>
      </c>
      <c r="B720" t="n">
        <v>135</v>
      </c>
      <c r="C720" t="inlineStr">
        <is>
          <t xml:space="preserve">CONCLUIDO	</t>
        </is>
      </c>
      <c r="D720" t="n">
        <v>3.5679</v>
      </c>
      <c r="E720" t="n">
        <v>28.03</v>
      </c>
      <c r="F720" t="n">
        <v>24.52</v>
      </c>
      <c r="G720" t="n">
        <v>113.16</v>
      </c>
      <c r="H720" t="n">
        <v>1.23</v>
      </c>
      <c r="I720" t="n">
        <v>13</v>
      </c>
      <c r="J720" t="n">
        <v>303.1</v>
      </c>
      <c r="K720" t="n">
        <v>59.89</v>
      </c>
      <c r="L720" t="n">
        <v>21</v>
      </c>
      <c r="M720" t="n">
        <v>11</v>
      </c>
      <c r="N720" t="n">
        <v>87.20999999999999</v>
      </c>
      <c r="O720" t="n">
        <v>37616.56</v>
      </c>
      <c r="P720" t="n">
        <v>345.82</v>
      </c>
      <c r="Q720" t="n">
        <v>1397.24</v>
      </c>
      <c r="R720" t="n">
        <v>84.04000000000001</v>
      </c>
      <c r="S720" t="n">
        <v>66.97</v>
      </c>
      <c r="T720" t="n">
        <v>5957.25</v>
      </c>
      <c r="U720" t="n">
        <v>0.8</v>
      </c>
      <c r="V720" t="n">
        <v>0.86</v>
      </c>
      <c r="W720" t="n">
        <v>5.31</v>
      </c>
      <c r="X720" t="n">
        <v>0.35</v>
      </c>
      <c r="Y720" t="n">
        <v>1</v>
      </c>
      <c r="Z720" t="n">
        <v>10</v>
      </c>
    </row>
    <row r="721">
      <c r="A721" t="n">
        <v>81</v>
      </c>
      <c r="B721" t="n">
        <v>135</v>
      </c>
      <c r="C721" t="inlineStr">
        <is>
          <t xml:space="preserve">CONCLUIDO	</t>
        </is>
      </c>
      <c r="D721" t="n">
        <v>3.5668</v>
      </c>
      <c r="E721" t="n">
        <v>28.04</v>
      </c>
      <c r="F721" t="n">
        <v>24.53</v>
      </c>
      <c r="G721" t="n">
        <v>113.2</v>
      </c>
      <c r="H721" t="n">
        <v>1.25</v>
      </c>
      <c r="I721" t="n">
        <v>13</v>
      </c>
      <c r="J721" t="n">
        <v>303.63</v>
      </c>
      <c r="K721" t="n">
        <v>59.89</v>
      </c>
      <c r="L721" t="n">
        <v>21.25</v>
      </c>
      <c r="M721" t="n">
        <v>11</v>
      </c>
      <c r="N721" t="n">
        <v>87.48999999999999</v>
      </c>
      <c r="O721" t="n">
        <v>37682.17</v>
      </c>
      <c r="P721" t="n">
        <v>346.31</v>
      </c>
      <c r="Q721" t="n">
        <v>1397.18</v>
      </c>
      <c r="R721" t="n">
        <v>84.29000000000001</v>
      </c>
      <c r="S721" t="n">
        <v>66.97</v>
      </c>
      <c r="T721" t="n">
        <v>6081.2</v>
      </c>
      <c r="U721" t="n">
        <v>0.79</v>
      </c>
      <c r="V721" t="n">
        <v>0.86</v>
      </c>
      <c r="W721" t="n">
        <v>5.32</v>
      </c>
      <c r="X721" t="n">
        <v>0.36</v>
      </c>
      <c r="Y721" t="n">
        <v>1</v>
      </c>
      <c r="Z721" t="n">
        <v>10</v>
      </c>
    </row>
    <row r="722">
      <c r="A722" t="n">
        <v>82</v>
      </c>
      <c r="B722" t="n">
        <v>135</v>
      </c>
      <c r="C722" t="inlineStr">
        <is>
          <t xml:space="preserve">CONCLUIDO	</t>
        </is>
      </c>
      <c r="D722" t="n">
        <v>3.5687</v>
      </c>
      <c r="E722" t="n">
        <v>28.02</v>
      </c>
      <c r="F722" t="n">
        <v>24.51</v>
      </c>
      <c r="G722" t="n">
        <v>113.13</v>
      </c>
      <c r="H722" t="n">
        <v>1.26</v>
      </c>
      <c r="I722" t="n">
        <v>13</v>
      </c>
      <c r="J722" t="n">
        <v>304.16</v>
      </c>
      <c r="K722" t="n">
        <v>59.89</v>
      </c>
      <c r="L722" t="n">
        <v>21.5</v>
      </c>
      <c r="M722" t="n">
        <v>11</v>
      </c>
      <c r="N722" t="n">
        <v>87.78</v>
      </c>
      <c r="O722" t="n">
        <v>37747.91</v>
      </c>
      <c r="P722" t="n">
        <v>344.13</v>
      </c>
      <c r="Q722" t="n">
        <v>1397.19</v>
      </c>
      <c r="R722" t="n">
        <v>83.98</v>
      </c>
      <c r="S722" t="n">
        <v>66.97</v>
      </c>
      <c r="T722" t="n">
        <v>5928.02</v>
      </c>
      <c r="U722" t="n">
        <v>0.8</v>
      </c>
      <c r="V722" t="n">
        <v>0.86</v>
      </c>
      <c r="W722" t="n">
        <v>5.31</v>
      </c>
      <c r="X722" t="n">
        <v>0.35</v>
      </c>
      <c r="Y722" t="n">
        <v>1</v>
      </c>
      <c r="Z722" t="n">
        <v>10</v>
      </c>
    </row>
    <row r="723">
      <c r="A723" t="n">
        <v>83</v>
      </c>
      <c r="B723" t="n">
        <v>135</v>
      </c>
      <c r="C723" t="inlineStr">
        <is>
          <t xml:space="preserve">CONCLUIDO	</t>
        </is>
      </c>
      <c r="D723" t="n">
        <v>3.5688</v>
      </c>
      <c r="E723" t="n">
        <v>28.02</v>
      </c>
      <c r="F723" t="n">
        <v>24.51</v>
      </c>
      <c r="G723" t="n">
        <v>113.13</v>
      </c>
      <c r="H723" t="n">
        <v>1.27</v>
      </c>
      <c r="I723" t="n">
        <v>13</v>
      </c>
      <c r="J723" t="n">
        <v>304.7</v>
      </c>
      <c r="K723" t="n">
        <v>59.89</v>
      </c>
      <c r="L723" t="n">
        <v>21.75</v>
      </c>
      <c r="M723" t="n">
        <v>11</v>
      </c>
      <c r="N723" t="n">
        <v>88.06</v>
      </c>
      <c r="O723" t="n">
        <v>37813.76</v>
      </c>
      <c r="P723" t="n">
        <v>342</v>
      </c>
      <c r="Q723" t="n">
        <v>1397.18</v>
      </c>
      <c r="R723" t="n">
        <v>83.78</v>
      </c>
      <c r="S723" t="n">
        <v>66.97</v>
      </c>
      <c r="T723" t="n">
        <v>5826.76</v>
      </c>
      <c r="U723" t="n">
        <v>0.8</v>
      </c>
      <c r="V723" t="n">
        <v>0.86</v>
      </c>
      <c r="W723" t="n">
        <v>5.32</v>
      </c>
      <c r="X723" t="n">
        <v>0.34</v>
      </c>
      <c r="Y723" t="n">
        <v>1</v>
      </c>
      <c r="Z723" t="n">
        <v>10</v>
      </c>
    </row>
    <row r="724">
      <c r="A724" t="n">
        <v>84</v>
      </c>
      <c r="B724" t="n">
        <v>135</v>
      </c>
      <c r="C724" t="inlineStr">
        <is>
          <t xml:space="preserve">CONCLUIDO	</t>
        </is>
      </c>
      <c r="D724" t="n">
        <v>3.5677</v>
      </c>
      <c r="E724" t="n">
        <v>28.03</v>
      </c>
      <c r="F724" t="n">
        <v>24.52</v>
      </c>
      <c r="G724" t="n">
        <v>113.16</v>
      </c>
      <c r="H724" t="n">
        <v>1.28</v>
      </c>
      <c r="I724" t="n">
        <v>13</v>
      </c>
      <c r="J724" t="n">
        <v>305.23</v>
      </c>
      <c r="K724" t="n">
        <v>59.89</v>
      </c>
      <c r="L724" t="n">
        <v>22</v>
      </c>
      <c r="M724" t="n">
        <v>9</v>
      </c>
      <c r="N724" t="n">
        <v>88.34999999999999</v>
      </c>
      <c r="O724" t="n">
        <v>37879.74</v>
      </c>
      <c r="P724" t="n">
        <v>340.26</v>
      </c>
      <c r="Q724" t="n">
        <v>1397.29</v>
      </c>
      <c r="R724" t="n">
        <v>84.11</v>
      </c>
      <c r="S724" t="n">
        <v>66.97</v>
      </c>
      <c r="T724" t="n">
        <v>5989.7</v>
      </c>
      <c r="U724" t="n">
        <v>0.8</v>
      </c>
      <c r="V724" t="n">
        <v>0.86</v>
      </c>
      <c r="W724" t="n">
        <v>5.32</v>
      </c>
      <c r="X724" t="n">
        <v>0.35</v>
      </c>
      <c r="Y724" t="n">
        <v>1</v>
      </c>
      <c r="Z724" t="n">
        <v>10</v>
      </c>
    </row>
    <row r="725">
      <c r="A725" t="n">
        <v>85</v>
      </c>
      <c r="B725" t="n">
        <v>135</v>
      </c>
      <c r="C725" t="inlineStr">
        <is>
          <t xml:space="preserve">CONCLUIDO	</t>
        </is>
      </c>
      <c r="D725" t="n">
        <v>3.5803</v>
      </c>
      <c r="E725" t="n">
        <v>27.93</v>
      </c>
      <c r="F725" t="n">
        <v>24.47</v>
      </c>
      <c r="G725" t="n">
        <v>122.35</v>
      </c>
      <c r="H725" t="n">
        <v>1.3</v>
      </c>
      <c r="I725" t="n">
        <v>12</v>
      </c>
      <c r="J725" t="n">
        <v>305.77</v>
      </c>
      <c r="K725" t="n">
        <v>59.89</v>
      </c>
      <c r="L725" t="n">
        <v>22.25</v>
      </c>
      <c r="M725" t="n">
        <v>8</v>
      </c>
      <c r="N725" t="n">
        <v>88.63</v>
      </c>
      <c r="O725" t="n">
        <v>37945.85</v>
      </c>
      <c r="P725" t="n">
        <v>338.71</v>
      </c>
      <c r="Q725" t="n">
        <v>1397.26</v>
      </c>
      <c r="R725" t="n">
        <v>82.48</v>
      </c>
      <c r="S725" t="n">
        <v>66.97</v>
      </c>
      <c r="T725" t="n">
        <v>5180.56</v>
      </c>
      <c r="U725" t="n">
        <v>0.8100000000000001</v>
      </c>
      <c r="V725" t="n">
        <v>0.86</v>
      </c>
      <c r="W725" t="n">
        <v>5.31</v>
      </c>
      <c r="X725" t="n">
        <v>0.31</v>
      </c>
      <c r="Y725" t="n">
        <v>1</v>
      </c>
      <c r="Z725" t="n">
        <v>10</v>
      </c>
    </row>
    <row r="726">
      <c r="A726" t="n">
        <v>86</v>
      </c>
      <c r="B726" t="n">
        <v>135</v>
      </c>
      <c r="C726" t="inlineStr">
        <is>
          <t xml:space="preserve">CONCLUIDO	</t>
        </is>
      </c>
      <c r="D726" t="n">
        <v>3.5793</v>
      </c>
      <c r="E726" t="n">
        <v>27.94</v>
      </c>
      <c r="F726" t="n">
        <v>24.48</v>
      </c>
      <c r="G726" t="n">
        <v>122.39</v>
      </c>
      <c r="H726" t="n">
        <v>1.31</v>
      </c>
      <c r="I726" t="n">
        <v>12</v>
      </c>
      <c r="J726" t="n">
        <v>306.31</v>
      </c>
      <c r="K726" t="n">
        <v>59.89</v>
      </c>
      <c r="L726" t="n">
        <v>22.5</v>
      </c>
      <c r="M726" t="n">
        <v>8</v>
      </c>
      <c r="N726" t="n">
        <v>88.92</v>
      </c>
      <c r="O726" t="n">
        <v>38012.07</v>
      </c>
      <c r="P726" t="n">
        <v>339.12</v>
      </c>
      <c r="Q726" t="n">
        <v>1397.26</v>
      </c>
      <c r="R726" t="n">
        <v>82.61</v>
      </c>
      <c r="S726" t="n">
        <v>66.97</v>
      </c>
      <c r="T726" t="n">
        <v>5244.69</v>
      </c>
      <c r="U726" t="n">
        <v>0.8100000000000001</v>
      </c>
      <c r="V726" t="n">
        <v>0.86</v>
      </c>
      <c r="W726" t="n">
        <v>5.32</v>
      </c>
      <c r="X726" t="n">
        <v>0.31</v>
      </c>
      <c r="Y726" t="n">
        <v>1</v>
      </c>
      <c r="Z726" t="n">
        <v>10</v>
      </c>
    </row>
    <row r="727">
      <c r="A727" t="n">
        <v>87</v>
      </c>
      <c r="B727" t="n">
        <v>135</v>
      </c>
      <c r="C727" t="inlineStr">
        <is>
          <t xml:space="preserve">CONCLUIDO	</t>
        </is>
      </c>
      <c r="D727" t="n">
        <v>3.5786</v>
      </c>
      <c r="E727" t="n">
        <v>27.94</v>
      </c>
      <c r="F727" t="n">
        <v>24.48</v>
      </c>
      <c r="G727" t="n">
        <v>122.42</v>
      </c>
      <c r="H727" t="n">
        <v>1.32</v>
      </c>
      <c r="I727" t="n">
        <v>12</v>
      </c>
      <c r="J727" t="n">
        <v>306.84</v>
      </c>
      <c r="K727" t="n">
        <v>59.89</v>
      </c>
      <c r="L727" t="n">
        <v>22.75</v>
      </c>
      <c r="M727" t="n">
        <v>7</v>
      </c>
      <c r="N727" t="n">
        <v>89.20999999999999</v>
      </c>
      <c r="O727" t="n">
        <v>38078.42</v>
      </c>
      <c r="P727" t="n">
        <v>338.96</v>
      </c>
      <c r="Q727" t="n">
        <v>1397.26</v>
      </c>
      <c r="R727" t="n">
        <v>82.68000000000001</v>
      </c>
      <c r="S727" t="n">
        <v>66.97</v>
      </c>
      <c r="T727" t="n">
        <v>5279.64</v>
      </c>
      <c r="U727" t="n">
        <v>0.8100000000000001</v>
      </c>
      <c r="V727" t="n">
        <v>0.86</v>
      </c>
      <c r="W727" t="n">
        <v>5.32</v>
      </c>
      <c r="X727" t="n">
        <v>0.32</v>
      </c>
      <c r="Y727" t="n">
        <v>1</v>
      </c>
      <c r="Z727" t="n">
        <v>10</v>
      </c>
    </row>
    <row r="728">
      <c r="A728" t="n">
        <v>88</v>
      </c>
      <c r="B728" t="n">
        <v>135</v>
      </c>
      <c r="C728" t="inlineStr">
        <is>
          <t xml:space="preserve">CONCLUIDO	</t>
        </is>
      </c>
      <c r="D728" t="n">
        <v>3.5787</v>
      </c>
      <c r="E728" t="n">
        <v>27.94</v>
      </c>
      <c r="F728" t="n">
        <v>24.48</v>
      </c>
      <c r="G728" t="n">
        <v>122.42</v>
      </c>
      <c r="H728" t="n">
        <v>1.33</v>
      </c>
      <c r="I728" t="n">
        <v>12</v>
      </c>
      <c r="J728" t="n">
        <v>307.38</v>
      </c>
      <c r="K728" t="n">
        <v>59.89</v>
      </c>
      <c r="L728" t="n">
        <v>23</v>
      </c>
      <c r="M728" t="n">
        <v>5</v>
      </c>
      <c r="N728" t="n">
        <v>89.5</v>
      </c>
      <c r="O728" t="n">
        <v>38144.9</v>
      </c>
      <c r="P728" t="n">
        <v>339.16</v>
      </c>
      <c r="Q728" t="n">
        <v>1397.33</v>
      </c>
      <c r="R728" t="n">
        <v>82.75</v>
      </c>
      <c r="S728" t="n">
        <v>66.97</v>
      </c>
      <c r="T728" t="n">
        <v>5315.17</v>
      </c>
      <c r="U728" t="n">
        <v>0.8100000000000001</v>
      </c>
      <c r="V728" t="n">
        <v>0.86</v>
      </c>
      <c r="W728" t="n">
        <v>5.32</v>
      </c>
      <c r="X728" t="n">
        <v>0.32</v>
      </c>
      <c r="Y728" t="n">
        <v>1</v>
      </c>
      <c r="Z728" t="n">
        <v>10</v>
      </c>
    </row>
    <row r="729">
      <c r="A729" t="n">
        <v>89</v>
      </c>
      <c r="B729" t="n">
        <v>135</v>
      </c>
      <c r="C729" t="inlineStr">
        <is>
          <t xml:space="preserve">CONCLUIDO	</t>
        </is>
      </c>
      <c r="D729" t="n">
        <v>3.5796</v>
      </c>
      <c r="E729" t="n">
        <v>27.94</v>
      </c>
      <c r="F729" t="n">
        <v>24.48</v>
      </c>
      <c r="G729" t="n">
        <v>122.38</v>
      </c>
      <c r="H729" t="n">
        <v>1.35</v>
      </c>
      <c r="I729" t="n">
        <v>12</v>
      </c>
      <c r="J729" t="n">
        <v>307.92</v>
      </c>
      <c r="K729" t="n">
        <v>59.89</v>
      </c>
      <c r="L729" t="n">
        <v>23.25</v>
      </c>
      <c r="M729" t="n">
        <v>5</v>
      </c>
      <c r="N729" t="n">
        <v>89.79000000000001</v>
      </c>
      <c r="O729" t="n">
        <v>38211.5</v>
      </c>
      <c r="P729" t="n">
        <v>339.17</v>
      </c>
      <c r="Q729" t="n">
        <v>1397.32</v>
      </c>
      <c r="R729" t="n">
        <v>82.56</v>
      </c>
      <c r="S729" t="n">
        <v>66.97</v>
      </c>
      <c r="T729" t="n">
        <v>5219.8</v>
      </c>
      <c r="U729" t="n">
        <v>0.8100000000000001</v>
      </c>
      <c r="V729" t="n">
        <v>0.86</v>
      </c>
      <c r="W729" t="n">
        <v>5.32</v>
      </c>
      <c r="X729" t="n">
        <v>0.31</v>
      </c>
      <c r="Y729" t="n">
        <v>1</v>
      </c>
      <c r="Z729" t="n">
        <v>10</v>
      </c>
    </row>
    <row r="730">
      <c r="A730" t="n">
        <v>90</v>
      </c>
      <c r="B730" t="n">
        <v>135</v>
      </c>
      <c r="C730" t="inlineStr">
        <is>
          <t xml:space="preserve">CONCLUIDO	</t>
        </is>
      </c>
      <c r="D730" t="n">
        <v>3.5793</v>
      </c>
      <c r="E730" t="n">
        <v>27.94</v>
      </c>
      <c r="F730" t="n">
        <v>24.48</v>
      </c>
      <c r="G730" t="n">
        <v>122.39</v>
      </c>
      <c r="H730" t="n">
        <v>1.36</v>
      </c>
      <c r="I730" t="n">
        <v>12</v>
      </c>
      <c r="J730" t="n">
        <v>308.46</v>
      </c>
      <c r="K730" t="n">
        <v>59.89</v>
      </c>
      <c r="L730" t="n">
        <v>23.5</v>
      </c>
      <c r="M730" t="n">
        <v>2</v>
      </c>
      <c r="N730" t="n">
        <v>90.08</v>
      </c>
      <c r="O730" t="n">
        <v>38278.23</v>
      </c>
      <c r="P730" t="n">
        <v>339.7</v>
      </c>
      <c r="Q730" t="n">
        <v>1397.3</v>
      </c>
      <c r="R730" t="n">
        <v>82.39</v>
      </c>
      <c r="S730" t="n">
        <v>66.97</v>
      </c>
      <c r="T730" t="n">
        <v>5137.33</v>
      </c>
      <c r="U730" t="n">
        <v>0.8100000000000001</v>
      </c>
      <c r="V730" t="n">
        <v>0.86</v>
      </c>
      <c r="W730" t="n">
        <v>5.32</v>
      </c>
      <c r="X730" t="n">
        <v>0.31</v>
      </c>
      <c r="Y730" t="n">
        <v>1</v>
      </c>
      <c r="Z730" t="n">
        <v>10</v>
      </c>
    </row>
    <row r="731">
      <c r="A731" t="n">
        <v>91</v>
      </c>
      <c r="B731" t="n">
        <v>135</v>
      </c>
      <c r="C731" t="inlineStr">
        <is>
          <t xml:space="preserve">CONCLUIDO	</t>
        </is>
      </c>
      <c r="D731" t="n">
        <v>3.5797</v>
      </c>
      <c r="E731" t="n">
        <v>27.94</v>
      </c>
      <c r="F731" t="n">
        <v>24.48</v>
      </c>
      <c r="G731" t="n">
        <v>122.38</v>
      </c>
      <c r="H731" t="n">
        <v>1.37</v>
      </c>
      <c r="I731" t="n">
        <v>12</v>
      </c>
      <c r="J731" t="n">
        <v>309.01</v>
      </c>
      <c r="K731" t="n">
        <v>59.89</v>
      </c>
      <c r="L731" t="n">
        <v>23.75</v>
      </c>
      <c r="M731" t="n">
        <v>2</v>
      </c>
      <c r="N731" t="n">
        <v>90.37</v>
      </c>
      <c r="O731" t="n">
        <v>38345.09</v>
      </c>
      <c r="P731" t="n">
        <v>339.93</v>
      </c>
      <c r="Q731" t="n">
        <v>1397.26</v>
      </c>
      <c r="R731" t="n">
        <v>82.42</v>
      </c>
      <c r="S731" t="n">
        <v>66.97</v>
      </c>
      <c r="T731" t="n">
        <v>5154.06</v>
      </c>
      <c r="U731" t="n">
        <v>0.8100000000000001</v>
      </c>
      <c r="V731" t="n">
        <v>0.86</v>
      </c>
      <c r="W731" t="n">
        <v>5.32</v>
      </c>
      <c r="X731" t="n">
        <v>0.31</v>
      </c>
      <c r="Y731" t="n">
        <v>1</v>
      </c>
      <c r="Z731" t="n">
        <v>10</v>
      </c>
    </row>
    <row r="732">
      <c r="A732" t="n">
        <v>92</v>
      </c>
      <c r="B732" t="n">
        <v>135</v>
      </c>
      <c r="C732" t="inlineStr">
        <is>
          <t xml:space="preserve">CONCLUIDO	</t>
        </is>
      </c>
      <c r="D732" t="n">
        <v>3.5786</v>
      </c>
      <c r="E732" t="n">
        <v>27.94</v>
      </c>
      <c r="F732" t="n">
        <v>24.48</v>
      </c>
      <c r="G732" t="n">
        <v>122.42</v>
      </c>
      <c r="H732" t="n">
        <v>1.38</v>
      </c>
      <c r="I732" t="n">
        <v>12</v>
      </c>
      <c r="J732" t="n">
        <v>309.55</v>
      </c>
      <c r="K732" t="n">
        <v>59.89</v>
      </c>
      <c r="L732" t="n">
        <v>24</v>
      </c>
      <c r="M732" t="n">
        <v>1</v>
      </c>
      <c r="N732" t="n">
        <v>90.66</v>
      </c>
      <c r="O732" t="n">
        <v>38412.07</v>
      </c>
      <c r="P732" t="n">
        <v>340.43</v>
      </c>
      <c r="Q732" t="n">
        <v>1397.27</v>
      </c>
      <c r="R732" t="n">
        <v>82.53</v>
      </c>
      <c r="S732" t="n">
        <v>66.97</v>
      </c>
      <c r="T732" t="n">
        <v>5205.51</v>
      </c>
      <c r="U732" t="n">
        <v>0.8100000000000001</v>
      </c>
      <c r="V732" t="n">
        <v>0.86</v>
      </c>
      <c r="W732" t="n">
        <v>5.32</v>
      </c>
      <c r="X732" t="n">
        <v>0.32</v>
      </c>
      <c r="Y732" t="n">
        <v>1</v>
      </c>
      <c r="Z732" t="n">
        <v>10</v>
      </c>
    </row>
    <row r="733">
      <c r="A733" t="n">
        <v>93</v>
      </c>
      <c r="B733" t="n">
        <v>135</v>
      </c>
      <c r="C733" t="inlineStr">
        <is>
          <t xml:space="preserve">CONCLUIDO	</t>
        </is>
      </c>
      <c r="D733" t="n">
        <v>3.5784</v>
      </c>
      <c r="E733" t="n">
        <v>27.95</v>
      </c>
      <c r="F733" t="n">
        <v>24.49</v>
      </c>
      <c r="G733" t="n">
        <v>122.43</v>
      </c>
      <c r="H733" t="n">
        <v>1.39</v>
      </c>
      <c r="I733" t="n">
        <v>12</v>
      </c>
      <c r="J733" t="n">
        <v>310.09</v>
      </c>
      <c r="K733" t="n">
        <v>59.89</v>
      </c>
      <c r="L733" t="n">
        <v>24.25</v>
      </c>
      <c r="M733" t="n">
        <v>1</v>
      </c>
      <c r="N733" t="n">
        <v>90.95999999999999</v>
      </c>
      <c r="O733" t="n">
        <v>38479.19</v>
      </c>
      <c r="P733" t="n">
        <v>340.89</v>
      </c>
      <c r="Q733" t="n">
        <v>1397.27</v>
      </c>
      <c r="R733" t="n">
        <v>82.54000000000001</v>
      </c>
      <c r="S733" t="n">
        <v>66.97</v>
      </c>
      <c r="T733" t="n">
        <v>5212.65</v>
      </c>
      <c r="U733" t="n">
        <v>0.8100000000000001</v>
      </c>
      <c r="V733" t="n">
        <v>0.86</v>
      </c>
      <c r="W733" t="n">
        <v>5.33</v>
      </c>
      <c r="X733" t="n">
        <v>0.32</v>
      </c>
      <c r="Y733" t="n">
        <v>1</v>
      </c>
      <c r="Z733" t="n">
        <v>10</v>
      </c>
    </row>
    <row r="734">
      <c r="A734" t="n">
        <v>94</v>
      </c>
      <c r="B734" t="n">
        <v>135</v>
      </c>
      <c r="C734" t="inlineStr">
        <is>
          <t xml:space="preserve">CONCLUIDO	</t>
        </is>
      </c>
      <c r="D734" t="n">
        <v>3.5785</v>
      </c>
      <c r="E734" t="n">
        <v>27.94</v>
      </c>
      <c r="F734" t="n">
        <v>24.49</v>
      </c>
      <c r="G734" t="n">
        <v>122.43</v>
      </c>
      <c r="H734" t="n">
        <v>1.41</v>
      </c>
      <c r="I734" t="n">
        <v>12</v>
      </c>
      <c r="J734" t="n">
        <v>310.64</v>
      </c>
      <c r="K734" t="n">
        <v>59.89</v>
      </c>
      <c r="L734" t="n">
        <v>24.5</v>
      </c>
      <c r="M734" t="n">
        <v>1</v>
      </c>
      <c r="N734" t="n">
        <v>91.25</v>
      </c>
      <c r="O734" t="n">
        <v>38546.43</v>
      </c>
      <c r="P734" t="n">
        <v>341.29</v>
      </c>
      <c r="Q734" t="n">
        <v>1397.27</v>
      </c>
      <c r="R734" t="n">
        <v>82.56</v>
      </c>
      <c r="S734" t="n">
        <v>66.97</v>
      </c>
      <c r="T734" t="n">
        <v>5223.89</v>
      </c>
      <c r="U734" t="n">
        <v>0.8100000000000001</v>
      </c>
      <c r="V734" t="n">
        <v>0.86</v>
      </c>
      <c r="W734" t="n">
        <v>5.32</v>
      </c>
      <c r="X734" t="n">
        <v>0.32</v>
      </c>
      <c r="Y734" t="n">
        <v>1</v>
      </c>
      <c r="Z734" t="n">
        <v>10</v>
      </c>
    </row>
    <row r="735">
      <c r="A735" t="n">
        <v>95</v>
      </c>
      <c r="B735" t="n">
        <v>135</v>
      </c>
      <c r="C735" t="inlineStr">
        <is>
          <t xml:space="preserve">CONCLUIDO	</t>
        </is>
      </c>
      <c r="D735" t="n">
        <v>3.5786</v>
      </c>
      <c r="E735" t="n">
        <v>27.94</v>
      </c>
      <c r="F735" t="n">
        <v>24.48</v>
      </c>
      <c r="G735" t="n">
        <v>122.42</v>
      </c>
      <c r="H735" t="n">
        <v>1.42</v>
      </c>
      <c r="I735" t="n">
        <v>12</v>
      </c>
      <c r="J735" t="n">
        <v>311.19</v>
      </c>
      <c r="K735" t="n">
        <v>59.89</v>
      </c>
      <c r="L735" t="n">
        <v>24.75</v>
      </c>
      <c r="M735" t="n">
        <v>1</v>
      </c>
      <c r="N735" t="n">
        <v>91.55</v>
      </c>
      <c r="O735" t="n">
        <v>38613.8</v>
      </c>
      <c r="P735" t="n">
        <v>341.62</v>
      </c>
      <c r="Q735" t="n">
        <v>1397.27</v>
      </c>
      <c r="R735" t="n">
        <v>82.54000000000001</v>
      </c>
      <c r="S735" t="n">
        <v>66.97</v>
      </c>
      <c r="T735" t="n">
        <v>5213.79</v>
      </c>
      <c r="U735" t="n">
        <v>0.8100000000000001</v>
      </c>
      <c r="V735" t="n">
        <v>0.86</v>
      </c>
      <c r="W735" t="n">
        <v>5.32</v>
      </c>
      <c r="X735" t="n">
        <v>0.32</v>
      </c>
      <c r="Y735" t="n">
        <v>1</v>
      </c>
      <c r="Z735" t="n">
        <v>10</v>
      </c>
    </row>
    <row r="736">
      <c r="A736" t="n">
        <v>96</v>
      </c>
      <c r="B736" t="n">
        <v>135</v>
      </c>
      <c r="C736" t="inlineStr">
        <is>
          <t xml:space="preserve">CONCLUIDO	</t>
        </is>
      </c>
      <c r="D736" t="n">
        <v>3.5784</v>
      </c>
      <c r="E736" t="n">
        <v>27.95</v>
      </c>
      <c r="F736" t="n">
        <v>24.49</v>
      </c>
      <c r="G736" t="n">
        <v>122.43</v>
      </c>
      <c r="H736" t="n">
        <v>1.43</v>
      </c>
      <c r="I736" t="n">
        <v>12</v>
      </c>
      <c r="J736" t="n">
        <v>311.73</v>
      </c>
      <c r="K736" t="n">
        <v>59.89</v>
      </c>
      <c r="L736" t="n">
        <v>25</v>
      </c>
      <c r="M736" t="n">
        <v>1</v>
      </c>
      <c r="N736" t="n">
        <v>91.84999999999999</v>
      </c>
      <c r="O736" t="n">
        <v>38681.31</v>
      </c>
      <c r="P736" t="n">
        <v>341.98</v>
      </c>
      <c r="Q736" t="n">
        <v>1397.27</v>
      </c>
      <c r="R736" t="n">
        <v>82.59</v>
      </c>
      <c r="S736" t="n">
        <v>66.97</v>
      </c>
      <c r="T736" t="n">
        <v>5237.65</v>
      </c>
      <c r="U736" t="n">
        <v>0.8100000000000001</v>
      </c>
      <c r="V736" t="n">
        <v>0.86</v>
      </c>
      <c r="W736" t="n">
        <v>5.32</v>
      </c>
      <c r="X736" t="n">
        <v>0.32</v>
      </c>
      <c r="Y736" t="n">
        <v>1</v>
      </c>
      <c r="Z736" t="n">
        <v>10</v>
      </c>
    </row>
    <row r="737">
      <c r="A737" t="n">
        <v>97</v>
      </c>
      <c r="B737" t="n">
        <v>135</v>
      </c>
      <c r="C737" t="inlineStr">
        <is>
          <t xml:space="preserve">CONCLUIDO	</t>
        </is>
      </c>
      <c r="D737" t="n">
        <v>3.5781</v>
      </c>
      <c r="E737" t="n">
        <v>27.95</v>
      </c>
      <c r="F737" t="n">
        <v>24.49</v>
      </c>
      <c r="G737" t="n">
        <v>122.44</v>
      </c>
      <c r="H737" t="n">
        <v>1.44</v>
      </c>
      <c r="I737" t="n">
        <v>12</v>
      </c>
      <c r="J737" t="n">
        <v>312.28</v>
      </c>
      <c r="K737" t="n">
        <v>59.89</v>
      </c>
      <c r="L737" t="n">
        <v>25.25</v>
      </c>
      <c r="M737" t="n">
        <v>0</v>
      </c>
      <c r="N737" t="n">
        <v>92.15000000000001</v>
      </c>
      <c r="O737" t="n">
        <v>38749.07</v>
      </c>
      <c r="P737" t="n">
        <v>342.54</v>
      </c>
      <c r="Q737" t="n">
        <v>1397.27</v>
      </c>
      <c r="R737" t="n">
        <v>82.61</v>
      </c>
      <c r="S737" t="n">
        <v>66.97</v>
      </c>
      <c r="T737" t="n">
        <v>5246.09</v>
      </c>
      <c r="U737" t="n">
        <v>0.8100000000000001</v>
      </c>
      <c r="V737" t="n">
        <v>0.86</v>
      </c>
      <c r="W737" t="n">
        <v>5.33</v>
      </c>
      <c r="X737" t="n">
        <v>0.32</v>
      </c>
      <c r="Y737" t="n">
        <v>1</v>
      </c>
      <c r="Z737" t="n">
        <v>10</v>
      </c>
    </row>
    <row r="738">
      <c r="A738" t="n">
        <v>0</v>
      </c>
      <c r="B738" t="n">
        <v>80</v>
      </c>
      <c r="C738" t="inlineStr">
        <is>
          <t xml:space="preserve">CONCLUIDO	</t>
        </is>
      </c>
      <c r="D738" t="n">
        <v>2.2539</v>
      </c>
      <c r="E738" t="n">
        <v>44.37</v>
      </c>
      <c r="F738" t="n">
        <v>32.73</v>
      </c>
      <c r="G738" t="n">
        <v>6.8</v>
      </c>
      <c r="H738" t="n">
        <v>0.11</v>
      </c>
      <c r="I738" t="n">
        <v>289</v>
      </c>
      <c r="J738" t="n">
        <v>159.12</v>
      </c>
      <c r="K738" t="n">
        <v>50.28</v>
      </c>
      <c r="L738" t="n">
        <v>1</v>
      </c>
      <c r="M738" t="n">
        <v>287</v>
      </c>
      <c r="N738" t="n">
        <v>27.84</v>
      </c>
      <c r="O738" t="n">
        <v>19859.16</v>
      </c>
      <c r="P738" t="n">
        <v>399.4</v>
      </c>
      <c r="Q738" t="n">
        <v>1398.02</v>
      </c>
      <c r="R738" t="n">
        <v>351.64</v>
      </c>
      <c r="S738" t="n">
        <v>66.97</v>
      </c>
      <c r="T738" t="n">
        <v>138374.27</v>
      </c>
      <c r="U738" t="n">
        <v>0.19</v>
      </c>
      <c r="V738" t="n">
        <v>0.64</v>
      </c>
      <c r="W738" t="n">
        <v>5.78</v>
      </c>
      <c r="X738" t="n">
        <v>8.550000000000001</v>
      </c>
      <c r="Y738" t="n">
        <v>1</v>
      </c>
      <c r="Z738" t="n">
        <v>10</v>
      </c>
    </row>
    <row r="739">
      <c r="A739" t="n">
        <v>1</v>
      </c>
      <c r="B739" t="n">
        <v>80</v>
      </c>
      <c r="C739" t="inlineStr">
        <is>
          <t xml:space="preserve">CONCLUIDO	</t>
        </is>
      </c>
      <c r="D739" t="n">
        <v>2.5218</v>
      </c>
      <c r="E739" t="n">
        <v>39.65</v>
      </c>
      <c r="F739" t="n">
        <v>30.43</v>
      </c>
      <c r="G739" t="n">
        <v>8.529999999999999</v>
      </c>
      <c r="H739" t="n">
        <v>0.14</v>
      </c>
      <c r="I739" t="n">
        <v>214</v>
      </c>
      <c r="J739" t="n">
        <v>159.48</v>
      </c>
      <c r="K739" t="n">
        <v>50.28</v>
      </c>
      <c r="L739" t="n">
        <v>1.25</v>
      </c>
      <c r="M739" t="n">
        <v>212</v>
      </c>
      <c r="N739" t="n">
        <v>27.95</v>
      </c>
      <c r="O739" t="n">
        <v>19902.91</v>
      </c>
      <c r="P739" t="n">
        <v>369.6</v>
      </c>
      <c r="Q739" t="n">
        <v>1397.79</v>
      </c>
      <c r="R739" t="n">
        <v>276.96</v>
      </c>
      <c r="S739" t="n">
        <v>66.97</v>
      </c>
      <c r="T739" t="n">
        <v>101410.38</v>
      </c>
      <c r="U739" t="n">
        <v>0.24</v>
      </c>
      <c r="V739" t="n">
        <v>0.6899999999999999</v>
      </c>
      <c r="W739" t="n">
        <v>5.64</v>
      </c>
      <c r="X739" t="n">
        <v>6.26</v>
      </c>
      <c r="Y739" t="n">
        <v>1</v>
      </c>
      <c r="Z739" t="n">
        <v>10</v>
      </c>
    </row>
    <row r="740">
      <c r="A740" t="n">
        <v>2</v>
      </c>
      <c r="B740" t="n">
        <v>80</v>
      </c>
      <c r="C740" t="inlineStr">
        <is>
          <t xml:space="preserve">CONCLUIDO	</t>
        </is>
      </c>
      <c r="D740" t="n">
        <v>2.7086</v>
      </c>
      <c r="E740" t="n">
        <v>36.92</v>
      </c>
      <c r="F740" t="n">
        <v>29.12</v>
      </c>
      <c r="G740" t="n">
        <v>10.28</v>
      </c>
      <c r="H740" t="n">
        <v>0.17</v>
      </c>
      <c r="I740" t="n">
        <v>170</v>
      </c>
      <c r="J740" t="n">
        <v>159.83</v>
      </c>
      <c r="K740" t="n">
        <v>50.28</v>
      </c>
      <c r="L740" t="n">
        <v>1.5</v>
      </c>
      <c r="M740" t="n">
        <v>168</v>
      </c>
      <c r="N740" t="n">
        <v>28.05</v>
      </c>
      <c r="O740" t="n">
        <v>19946.71</v>
      </c>
      <c r="P740" t="n">
        <v>351.81</v>
      </c>
      <c r="Q740" t="n">
        <v>1397.56</v>
      </c>
      <c r="R740" t="n">
        <v>233.32</v>
      </c>
      <c r="S740" t="n">
        <v>66.97</v>
      </c>
      <c r="T740" t="n">
        <v>79813.99000000001</v>
      </c>
      <c r="U740" t="n">
        <v>0.29</v>
      </c>
      <c r="V740" t="n">
        <v>0.72</v>
      </c>
      <c r="W740" t="n">
        <v>5.59</v>
      </c>
      <c r="X740" t="n">
        <v>4.95</v>
      </c>
      <c r="Y740" t="n">
        <v>1</v>
      </c>
      <c r="Z740" t="n">
        <v>10</v>
      </c>
    </row>
    <row r="741">
      <c r="A741" t="n">
        <v>3</v>
      </c>
      <c r="B741" t="n">
        <v>80</v>
      </c>
      <c r="C741" t="inlineStr">
        <is>
          <t xml:space="preserve">CONCLUIDO	</t>
        </is>
      </c>
      <c r="D741" t="n">
        <v>2.8494</v>
      </c>
      <c r="E741" t="n">
        <v>35.1</v>
      </c>
      <c r="F741" t="n">
        <v>28.23</v>
      </c>
      <c r="G741" t="n">
        <v>12.01</v>
      </c>
      <c r="H741" t="n">
        <v>0.19</v>
      </c>
      <c r="I741" t="n">
        <v>141</v>
      </c>
      <c r="J741" t="n">
        <v>160.19</v>
      </c>
      <c r="K741" t="n">
        <v>50.28</v>
      </c>
      <c r="L741" t="n">
        <v>1.75</v>
      </c>
      <c r="M741" t="n">
        <v>139</v>
      </c>
      <c r="N741" t="n">
        <v>28.16</v>
      </c>
      <c r="O741" t="n">
        <v>19990.53</v>
      </c>
      <c r="P741" t="n">
        <v>339.36</v>
      </c>
      <c r="Q741" t="n">
        <v>1397.64</v>
      </c>
      <c r="R741" t="n">
        <v>205.01</v>
      </c>
      <c r="S741" t="n">
        <v>66.97</v>
      </c>
      <c r="T741" t="n">
        <v>65800.45</v>
      </c>
      <c r="U741" t="n">
        <v>0.33</v>
      </c>
      <c r="V741" t="n">
        <v>0.75</v>
      </c>
      <c r="W741" t="n">
        <v>5.52</v>
      </c>
      <c r="X741" t="n">
        <v>4.06</v>
      </c>
      <c r="Y741" t="n">
        <v>1</v>
      </c>
      <c r="Z741" t="n">
        <v>10</v>
      </c>
    </row>
    <row r="742">
      <c r="A742" t="n">
        <v>4</v>
      </c>
      <c r="B742" t="n">
        <v>80</v>
      </c>
      <c r="C742" t="inlineStr">
        <is>
          <t xml:space="preserve">CONCLUIDO	</t>
        </is>
      </c>
      <c r="D742" t="n">
        <v>2.9571</v>
      </c>
      <c r="E742" t="n">
        <v>33.82</v>
      </c>
      <c r="F742" t="n">
        <v>27.63</v>
      </c>
      <c r="G742" t="n">
        <v>13.81</v>
      </c>
      <c r="H742" t="n">
        <v>0.22</v>
      </c>
      <c r="I742" t="n">
        <v>120</v>
      </c>
      <c r="J742" t="n">
        <v>160.54</v>
      </c>
      <c r="K742" t="n">
        <v>50.28</v>
      </c>
      <c r="L742" t="n">
        <v>2</v>
      </c>
      <c r="M742" t="n">
        <v>118</v>
      </c>
      <c r="N742" t="n">
        <v>28.26</v>
      </c>
      <c r="O742" t="n">
        <v>20034.4</v>
      </c>
      <c r="P742" t="n">
        <v>330.39</v>
      </c>
      <c r="Q742" t="n">
        <v>1397.66</v>
      </c>
      <c r="R742" t="n">
        <v>185.1</v>
      </c>
      <c r="S742" t="n">
        <v>66.97</v>
      </c>
      <c r="T742" t="n">
        <v>55950.99</v>
      </c>
      <c r="U742" t="n">
        <v>0.36</v>
      </c>
      <c r="V742" t="n">
        <v>0.76</v>
      </c>
      <c r="W742" t="n">
        <v>5.49</v>
      </c>
      <c r="X742" t="n">
        <v>3.45</v>
      </c>
      <c r="Y742" t="n">
        <v>1</v>
      </c>
      <c r="Z742" t="n">
        <v>10</v>
      </c>
    </row>
    <row r="743">
      <c r="A743" t="n">
        <v>5</v>
      </c>
      <c r="B743" t="n">
        <v>80</v>
      </c>
      <c r="C743" t="inlineStr">
        <is>
          <t xml:space="preserve">CONCLUIDO	</t>
        </is>
      </c>
      <c r="D743" t="n">
        <v>3.0466</v>
      </c>
      <c r="E743" t="n">
        <v>32.82</v>
      </c>
      <c r="F743" t="n">
        <v>27.15</v>
      </c>
      <c r="G743" t="n">
        <v>15.66</v>
      </c>
      <c r="H743" t="n">
        <v>0.25</v>
      </c>
      <c r="I743" t="n">
        <v>104</v>
      </c>
      <c r="J743" t="n">
        <v>160.9</v>
      </c>
      <c r="K743" t="n">
        <v>50.28</v>
      </c>
      <c r="L743" t="n">
        <v>2.25</v>
      </c>
      <c r="M743" t="n">
        <v>102</v>
      </c>
      <c r="N743" t="n">
        <v>28.37</v>
      </c>
      <c r="O743" t="n">
        <v>20078.3</v>
      </c>
      <c r="P743" t="n">
        <v>322.73</v>
      </c>
      <c r="Q743" t="n">
        <v>1397.33</v>
      </c>
      <c r="R743" t="n">
        <v>169.7</v>
      </c>
      <c r="S743" t="n">
        <v>66.97</v>
      </c>
      <c r="T743" t="n">
        <v>48330.04</v>
      </c>
      <c r="U743" t="n">
        <v>0.39</v>
      </c>
      <c r="V743" t="n">
        <v>0.78</v>
      </c>
      <c r="W743" t="n">
        <v>5.46</v>
      </c>
      <c r="X743" t="n">
        <v>2.98</v>
      </c>
      <c r="Y743" t="n">
        <v>1</v>
      </c>
      <c r="Z743" t="n">
        <v>10</v>
      </c>
    </row>
    <row r="744">
      <c r="A744" t="n">
        <v>6</v>
      </c>
      <c r="B744" t="n">
        <v>80</v>
      </c>
      <c r="C744" t="inlineStr">
        <is>
          <t xml:space="preserve">CONCLUIDO	</t>
        </is>
      </c>
      <c r="D744" t="n">
        <v>3.1182</v>
      </c>
      <c r="E744" t="n">
        <v>32.07</v>
      </c>
      <c r="F744" t="n">
        <v>26.78</v>
      </c>
      <c r="G744" t="n">
        <v>17.47</v>
      </c>
      <c r="H744" t="n">
        <v>0.27</v>
      </c>
      <c r="I744" t="n">
        <v>92</v>
      </c>
      <c r="J744" t="n">
        <v>161.26</v>
      </c>
      <c r="K744" t="n">
        <v>50.28</v>
      </c>
      <c r="L744" t="n">
        <v>2.5</v>
      </c>
      <c r="M744" t="n">
        <v>90</v>
      </c>
      <c r="N744" t="n">
        <v>28.48</v>
      </c>
      <c r="O744" t="n">
        <v>20122.23</v>
      </c>
      <c r="P744" t="n">
        <v>316.57</v>
      </c>
      <c r="Q744" t="n">
        <v>1397.25</v>
      </c>
      <c r="R744" t="n">
        <v>157.97</v>
      </c>
      <c r="S744" t="n">
        <v>66.97</v>
      </c>
      <c r="T744" t="n">
        <v>42529.18</v>
      </c>
      <c r="U744" t="n">
        <v>0.42</v>
      </c>
      <c r="V744" t="n">
        <v>0.79</v>
      </c>
      <c r="W744" t="n">
        <v>5.44</v>
      </c>
      <c r="X744" t="n">
        <v>2.62</v>
      </c>
      <c r="Y744" t="n">
        <v>1</v>
      </c>
      <c r="Z744" t="n">
        <v>10</v>
      </c>
    </row>
    <row r="745">
      <c r="A745" t="n">
        <v>7</v>
      </c>
      <c r="B745" t="n">
        <v>80</v>
      </c>
      <c r="C745" t="inlineStr">
        <is>
          <t xml:space="preserve">CONCLUIDO	</t>
        </is>
      </c>
      <c r="D745" t="n">
        <v>3.1693</v>
      </c>
      <c r="E745" t="n">
        <v>31.55</v>
      </c>
      <c r="F745" t="n">
        <v>26.55</v>
      </c>
      <c r="G745" t="n">
        <v>19.2</v>
      </c>
      <c r="H745" t="n">
        <v>0.3</v>
      </c>
      <c r="I745" t="n">
        <v>83</v>
      </c>
      <c r="J745" t="n">
        <v>161.61</v>
      </c>
      <c r="K745" t="n">
        <v>50.28</v>
      </c>
      <c r="L745" t="n">
        <v>2.75</v>
      </c>
      <c r="M745" t="n">
        <v>81</v>
      </c>
      <c r="N745" t="n">
        <v>28.58</v>
      </c>
      <c r="O745" t="n">
        <v>20166.2</v>
      </c>
      <c r="P745" t="n">
        <v>312.24</v>
      </c>
      <c r="Q745" t="n">
        <v>1397.24</v>
      </c>
      <c r="R745" t="n">
        <v>149.8</v>
      </c>
      <c r="S745" t="n">
        <v>66.97</v>
      </c>
      <c r="T745" t="n">
        <v>38485.28</v>
      </c>
      <c r="U745" t="n">
        <v>0.45</v>
      </c>
      <c r="V745" t="n">
        <v>0.79</v>
      </c>
      <c r="W745" t="n">
        <v>5.44</v>
      </c>
      <c r="X745" t="n">
        <v>2.39</v>
      </c>
      <c r="Y745" t="n">
        <v>1</v>
      </c>
      <c r="Z745" t="n">
        <v>10</v>
      </c>
    </row>
    <row r="746">
      <c r="A746" t="n">
        <v>8</v>
      </c>
      <c r="B746" t="n">
        <v>80</v>
      </c>
      <c r="C746" t="inlineStr">
        <is>
          <t xml:space="preserve">CONCLUIDO	</t>
        </is>
      </c>
      <c r="D746" t="n">
        <v>3.2237</v>
      </c>
      <c r="E746" t="n">
        <v>31.02</v>
      </c>
      <c r="F746" t="n">
        <v>26.28</v>
      </c>
      <c r="G746" t="n">
        <v>21.02</v>
      </c>
      <c r="H746" t="n">
        <v>0.33</v>
      </c>
      <c r="I746" t="n">
        <v>75</v>
      </c>
      <c r="J746" t="n">
        <v>161.97</v>
      </c>
      <c r="K746" t="n">
        <v>50.28</v>
      </c>
      <c r="L746" t="n">
        <v>3</v>
      </c>
      <c r="M746" t="n">
        <v>73</v>
      </c>
      <c r="N746" t="n">
        <v>28.69</v>
      </c>
      <c r="O746" t="n">
        <v>20210.21</v>
      </c>
      <c r="P746" t="n">
        <v>307.3</v>
      </c>
      <c r="Q746" t="n">
        <v>1397.3</v>
      </c>
      <c r="R746" t="n">
        <v>141.74</v>
      </c>
      <c r="S746" t="n">
        <v>66.97</v>
      </c>
      <c r="T746" t="n">
        <v>34495.75</v>
      </c>
      <c r="U746" t="n">
        <v>0.47</v>
      </c>
      <c r="V746" t="n">
        <v>0.8</v>
      </c>
      <c r="W746" t="n">
        <v>5.4</v>
      </c>
      <c r="X746" t="n">
        <v>2.11</v>
      </c>
      <c r="Y746" t="n">
        <v>1</v>
      </c>
      <c r="Z746" t="n">
        <v>10</v>
      </c>
    </row>
    <row r="747">
      <c r="A747" t="n">
        <v>9</v>
      </c>
      <c r="B747" t="n">
        <v>80</v>
      </c>
      <c r="C747" t="inlineStr">
        <is>
          <t xml:space="preserve">CONCLUIDO	</t>
        </is>
      </c>
      <c r="D747" t="n">
        <v>3.2664</v>
      </c>
      <c r="E747" t="n">
        <v>30.61</v>
      </c>
      <c r="F747" t="n">
        <v>26.1</v>
      </c>
      <c r="G747" t="n">
        <v>23.03</v>
      </c>
      <c r="H747" t="n">
        <v>0.35</v>
      </c>
      <c r="I747" t="n">
        <v>68</v>
      </c>
      <c r="J747" t="n">
        <v>162.33</v>
      </c>
      <c r="K747" t="n">
        <v>50.28</v>
      </c>
      <c r="L747" t="n">
        <v>3.25</v>
      </c>
      <c r="M747" t="n">
        <v>66</v>
      </c>
      <c r="N747" t="n">
        <v>28.8</v>
      </c>
      <c r="O747" t="n">
        <v>20254.26</v>
      </c>
      <c r="P747" t="n">
        <v>303.42</v>
      </c>
      <c r="Q747" t="n">
        <v>1397.35</v>
      </c>
      <c r="R747" t="n">
        <v>135.46</v>
      </c>
      <c r="S747" t="n">
        <v>66.97</v>
      </c>
      <c r="T747" t="n">
        <v>31392.61</v>
      </c>
      <c r="U747" t="n">
        <v>0.49</v>
      </c>
      <c r="V747" t="n">
        <v>0.8100000000000001</v>
      </c>
      <c r="W747" t="n">
        <v>5.41</v>
      </c>
      <c r="X747" t="n">
        <v>1.93</v>
      </c>
      <c r="Y747" t="n">
        <v>1</v>
      </c>
      <c r="Z747" t="n">
        <v>10</v>
      </c>
    </row>
    <row r="748">
      <c r="A748" t="n">
        <v>10</v>
      </c>
      <c r="B748" t="n">
        <v>80</v>
      </c>
      <c r="C748" t="inlineStr">
        <is>
          <t xml:space="preserve">CONCLUIDO	</t>
        </is>
      </c>
      <c r="D748" t="n">
        <v>3.2985</v>
      </c>
      <c r="E748" t="n">
        <v>30.32</v>
      </c>
      <c r="F748" t="n">
        <v>25.96</v>
      </c>
      <c r="G748" t="n">
        <v>24.73</v>
      </c>
      <c r="H748" t="n">
        <v>0.38</v>
      </c>
      <c r="I748" t="n">
        <v>63</v>
      </c>
      <c r="J748" t="n">
        <v>162.68</v>
      </c>
      <c r="K748" t="n">
        <v>50.28</v>
      </c>
      <c r="L748" t="n">
        <v>3.5</v>
      </c>
      <c r="M748" t="n">
        <v>61</v>
      </c>
      <c r="N748" t="n">
        <v>28.9</v>
      </c>
      <c r="O748" t="n">
        <v>20298.34</v>
      </c>
      <c r="P748" t="n">
        <v>300.15</v>
      </c>
      <c r="Q748" t="n">
        <v>1397.23</v>
      </c>
      <c r="R748" t="n">
        <v>131.11</v>
      </c>
      <c r="S748" t="n">
        <v>66.97</v>
      </c>
      <c r="T748" t="n">
        <v>29242.67</v>
      </c>
      <c r="U748" t="n">
        <v>0.51</v>
      </c>
      <c r="V748" t="n">
        <v>0.8100000000000001</v>
      </c>
      <c r="W748" t="n">
        <v>5.4</v>
      </c>
      <c r="X748" t="n">
        <v>1.8</v>
      </c>
      <c r="Y748" t="n">
        <v>1</v>
      </c>
      <c r="Z748" t="n">
        <v>10</v>
      </c>
    </row>
    <row r="749">
      <c r="A749" t="n">
        <v>11</v>
      </c>
      <c r="B749" t="n">
        <v>80</v>
      </c>
      <c r="C749" t="inlineStr">
        <is>
          <t xml:space="preserve">CONCLUIDO	</t>
        </is>
      </c>
      <c r="D749" t="n">
        <v>3.3344</v>
      </c>
      <c r="E749" t="n">
        <v>29.99</v>
      </c>
      <c r="F749" t="n">
        <v>25.8</v>
      </c>
      <c r="G749" t="n">
        <v>26.69</v>
      </c>
      <c r="H749" t="n">
        <v>0.41</v>
      </c>
      <c r="I749" t="n">
        <v>58</v>
      </c>
      <c r="J749" t="n">
        <v>163.04</v>
      </c>
      <c r="K749" t="n">
        <v>50.28</v>
      </c>
      <c r="L749" t="n">
        <v>3.75</v>
      </c>
      <c r="M749" t="n">
        <v>56</v>
      </c>
      <c r="N749" t="n">
        <v>29.01</v>
      </c>
      <c r="O749" t="n">
        <v>20342.46</v>
      </c>
      <c r="P749" t="n">
        <v>296.55</v>
      </c>
      <c r="Q749" t="n">
        <v>1397.32</v>
      </c>
      <c r="R749" t="n">
        <v>125.66</v>
      </c>
      <c r="S749" t="n">
        <v>66.97</v>
      </c>
      <c r="T749" t="n">
        <v>26544.07</v>
      </c>
      <c r="U749" t="n">
        <v>0.53</v>
      </c>
      <c r="V749" t="n">
        <v>0.82</v>
      </c>
      <c r="W749" t="n">
        <v>5.39</v>
      </c>
      <c r="X749" t="n">
        <v>1.63</v>
      </c>
      <c r="Y749" t="n">
        <v>1</v>
      </c>
      <c r="Z749" t="n">
        <v>10</v>
      </c>
    </row>
    <row r="750">
      <c r="A750" t="n">
        <v>12</v>
      </c>
      <c r="B750" t="n">
        <v>80</v>
      </c>
      <c r="C750" t="inlineStr">
        <is>
          <t xml:space="preserve">CONCLUIDO	</t>
        </is>
      </c>
      <c r="D750" t="n">
        <v>3.3604</v>
      </c>
      <c r="E750" t="n">
        <v>29.76</v>
      </c>
      <c r="F750" t="n">
        <v>25.69</v>
      </c>
      <c r="G750" t="n">
        <v>28.55</v>
      </c>
      <c r="H750" t="n">
        <v>0.43</v>
      </c>
      <c r="I750" t="n">
        <v>54</v>
      </c>
      <c r="J750" t="n">
        <v>163.4</v>
      </c>
      <c r="K750" t="n">
        <v>50.28</v>
      </c>
      <c r="L750" t="n">
        <v>4</v>
      </c>
      <c r="M750" t="n">
        <v>52</v>
      </c>
      <c r="N750" t="n">
        <v>29.12</v>
      </c>
      <c r="O750" t="n">
        <v>20386.62</v>
      </c>
      <c r="P750" t="n">
        <v>293.63</v>
      </c>
      <c r="Q750" t="n">
        <v>1397.22</v>
      </c>
      <c r="R750" t="n">
        <v>122.12</v>
      </c>
      <c r="S750" t="n">
        <v>66.97</v>
      </c>
      <c r="T750" t="n">
        <v>24791.2</v>
      </c>
      <c r="U750" t="n">
        <v>0.55</v>
      </c>
      <c r="V750" t="n">
        <v>0.82</v>
      </c>
      <c r="W750" t="n">
        <v>5.39</v>
      </c>
      <c r="X750" t="n">
        <v>1.53</v>
      </c>
      <c r="Y750" t="n">
        <v>1</v>
      </c>
      <c r="Z750" t="n">
        <v>10</v>
      </c>
    </row>
    <row r="751">
      <c r="A751" t="n">
        <v>13</v>
      </c>
      <c r="B751" t="n">
        <v>80</v>
      </c>
      <c r="C751" t="inlineStr">
        <is>
          <t xml:space="preserve">CONCLUIDO	</t>
        </is>
      </c>
      <c r="D751" t="n">
        <v>3.3862</v>
      </c>
      <c r="E751" t="n">
        <v>29.53</v>
      </c>
      <c r="F751" t="n">
        <v>25.6</v>
      </c>
      <c r="G751" t="n">
        <v>30.72</v>
      </c>
      <c r="H751" t="n">
        <v>0.46</v>
      </c>
      <c r="I751" t="n">
        <v>50</v>
      </c>
      <c r="J751" t="n">
        <v>163.76</v>
      </c>
      <c r="K751" t="n">
        <v>50.28</v>
      </c>
      <c r="L751" t="n">
        <v>4.25</v>
      </c>
      <c r="M751" t="n">
        <v>48</v>
      </c>
      <c r="N751" t="n">
        <v>29.23</v>
      </c>
      <c r="O751" t="n">
        <v>20430.81</v>
      </c>
      <c r="P751" t="n">
        <v>290.31</v>
      </c>
      <c r="Q751" t="n">
        <v>1397.34</v>
      </c>
      <c r="R751" t="n">
        <v>118.82</v>
      </c>
      <c r="S751" t="n">
        <v>66.97</v>
      </c>
      <c r="T751" t="n">
        <v>23159.21</v>
      </c>
      <c r="U751" t="n">
        <v>0.5600000000000001</v>
      </c>
      <c r="V751" t="n">
        <v>0.82</v>
      </c>
      <c r="W751" t="n">
        <v>5.39</v>
      </c>
      <c r="X751" t="n">
        <v>1.43</v>
      </c>
      <c r="Y751" t="n">
        <v>1</v>
      </c>
      <c r="Z751" t="n">
        <v>10</v>
      </c>
    </row>
    <row r="752">
      <c r="A752" t="n">
        <v>14</v>
      </c>
      <c r="B752" t="n">
        <v>80</v>
      </c>
      <c r="C752" t="inlineStr">
        <is>
          <t xml:space="preserve">CONCLUIDO	</t>
        </is>
      </c>
      <c r="D752" t="n">
        <v>3.4108</v>
      </c>
      <c r="E752" t="n">
        <v>29.32</v>
      </c>
      <c r="F752" t="n">
        <v>25.48</v>
      </c>
      <c r="G752" t="n">
        <v>32.53</v>
      </c>
      <c r="H752" t="n">
        <v>0.49</v>
      </c>
      <c r="I752" t="n">
        <v>47</v>
      </c>
      <c r="J752" t="n">
        <v>164.12</v>
      </c>
      <c r="K752" t="n">
        <v>50.28</v>
      </c>
      <c r="L752" t="n">
        <v>4.5</v>
      </c>
      <c r="M752" t="n">
        <v>45</v>
      </c>
      <c r="N752" t="n">
        <v>29.34</v>
      </c>
      <c r="O752" t="n">
        <v>20475.04</v>
      </c>
      <c r="P752" t="n">
        <v>287.31</v>
      </c>
      <c r="Q752" t="n">
        <v>1397.29</v>
      </c>
      <c r="R752" t="n">
        <v>115.29</v>
      </c>
      <c r="S752" t="n">
        <v>66.97</v>
      </c>
      <c r="T752" t="n">
        <v>21411.27</v>
      </c>
      <c r="U752" t="n">
        <v>0.58</v>
      </c>
      <c r="V752" t="n">
        <v>0.83</v>
      </c>
      <c r="W752" t="n">
        <v>5.37</v>
      </c>
      <c r="X752" t="n">
        <v>1.31</v>
      </c>
      <c r="Y752" t="n">
        <v>1</v>
      </c>
      <c r="Z752" t="n">
        <v>10</v>
      </c>
    </row>
    <row r="753">
      <c r="A753" t="n">
        <v>15</v>
      </c>
      <c r="B753" t="n">
        <v>80</v>
      </c>
      <c r="C753" t="inlineStr">
        <is>
          <t xml:space="preserve">CONCLUIDO	</t>
        </is>
      </c>
      <c r="D753" t="n">
        <v>3.4302</v>
      </c>
      <c r="E753" t="n">
        <v>29.15</v>
      </c>
      <c r="F753" t="n">
        <v>25.41</v>
      </c>
      <c r="G753" t="n">
        <v>34.65</v>
      </c>
      <c r="H753" t="n">
        <v>0.51</v>
      </c>
      <c r="I753" t="n">
        <v>44</v>
      </c>
      <c r="J753" t="n">
        <v>164.48</v>
      </c>
      <c r="K753" t="n">
        <v>50.28</v>
      </c>
      <c r="L753" t="n">
        <v>4.75</v>
      </c>
      <c r="M753" t="n">
        <v>42</v>
      </c>
      <c r="N753" t="n">
        <v>29.45</v>
      </c>
      <c r="O753" t="n">
        <v>20519.3</v>
      </c>
      <c r="P753" t="n">
        <v>284.72</v>
      </c>
      <c r="Q753" t="n">
        <v>1397.33</v>
      </c>
      <c r="R753" t="n">
        <v>113.05</v>
      </c>
      <c r="S753" t="n">
        <v>66.97</v>
      </c>
      <c r="T753" t="n">
        <v>20308.78</v>
      </c>
      <c r="U753" t="n">
        <v>0.59</v>
      </c>
      <c r="V753" t="n">
        <v>0.83</v>
      </c>
      <c r="W753" t="n">
        <v>5.37</v>
      </c>
      <c r="X753" t="n">
        <v>1.24</v>
      </c>
      <c r="Y753" t="n">
        <v>1</v>
      </c>
      <c r="Z753" t="n">
        <v>10</v>
      </c>
    </row>
    <row r="754">
      <c r="A754" t="n">
        <v>16</v>
      </c>
      <c r="B754" t="n">
        <v>80</v>
      </c>
      <c r="C754" t="inlineStr">
        <is>
          <t xml:space="preserve">CONCLUIDO	</t>
        </is>
      </c>
      <c r="D754" t="n">
        <v>3.4452</v>
      </c>
      <c r="E754" t="n">
        <v>29.03</v>
      </c>
      <c r="F754" t="n">
        <v>25.35</v>
      </c>
      <c r="G754" t="n">
        <v>36.21</v>
      </c>
      <c r="H754" t="n">
        <v>0.54</v>
      </c>
      <c r="I754" t="n">
        <v>42</v>
      </c>
      <c r="J754" t="n">
        <v>164.83</v>
      </c>
      <c r="K754" t="n">
        <v>50.28</v>
      </c>
      <c r="L754" t="n">
        <v>5</v>
      </c>
      <c r="M754" t="n">
        <v>40</v>
      </c>
      <c r="N754" t="n">
        <v>29.55</v>
      </c>
      <c r="O754" t="n">
        <v>20563.61</v>
      </c>
      <c r="P754" t="n">
        <v>282.49</v>
      </c>
      <c r="Q754" t="n">
        <v>1397.27</v>
      </c>
      <c r="R754" t="n">
        <v>110.86</v>
      </c>
      <c r="S754" t="n">
        <v>66.97</v>
      </c>
      <c r="T754" t="n">
        <v>19220.59</v>
      </c>
      <c r="U754" t="n">
        <v>0.6</v>
      </c>
      <c r="V754" t="n">
        <v>0.83</v>
      </c>
      <c r="W754" t="n">
        <v>5.37</v>
      </c>
      <c r="X754" t="n">
        <v>1.18</v>
      </c>
      <c r="Y754" t="n">
        <v>1</v>
      </c>
      <c r="Z754" t="n">
        <v>10</v>
      </c>
    </row>
    <row r="755">
      <c r="A755" t="n">
        <v>17</v>
      </c>
      <c r="B755" t="n">
        <v>80</v>
      </c>
      <c r="C755" t="inlineStr">
        <is>
          <t xml:space="preserve">CONCLUIDO	</t>
        </is>
      </c>
      <c r="D755" t="n">
        <v>3.4593</v>
      </c>
      <c r="E755" t="n">
        <v>28.91</v>
      </c>
      <c r="F755" t="n">
        <v>25.29</v>
      </c>
      <c r="G755" t="n">
        <v>37.94</v>
      </c>
      <c r="H755" t="n">
        <v>0.5600000000000001</v>
      </c>
      <c r="I755" t="n">
        <v>40</v>
      </c>
      <c r="J755" t="n">
        <v>165.19</v>
      </c>
      <c r="K755" t="n">
        <v>50.28</v>
      </c>
      <c r="L755" t="n">
        <v>5.25</v>
      </c>
      <c r="M755" t="n">
        <v>38</v>
      </c>
      <c r="N755" t="n">
        <v>29.66</v>
      </c>
      <c r="O755" t="n">
        <v>20607.95</v>
      </c>
      <c r="P755" t="n">
        <v>279.69</v>
      </c>
      <c r="Q755" t="n">
        <v>1397.18</v>
      </c>
      <c r="R755" t="n">
        <v>109.24</v>
      </c>
      <c r="S755" t="n">
        <v>66.97</v>
      </c>
      <c r="T755" t="n">
        <v>18419.36</v>
      </c>
      <c r="U755" t="n">
        <v>0.61</v>
      </c>
      <c r="V755" t="n">
        <v>0.83</v>
      </c>
      <c r="W755" t="n">
        <v>5.36</v>
      </c>
      <c r="X755" t="n">
        <v>1.13</v>
      </c>
      <c r="Y755" t="n">
        <v>1</v>
      </c>
      <c r="Z755" t="n">
        <v>10</v>
      </c>
    </row>
    <row r="756">
      <c r="A756" t="n">
        <v>18</v>
      </c>
      <c r="B756" t="n">
        <v>80</v>
      </c>
      <c r="C756" t="inlineStr">
        <is>
          <t xml:space="preserve">CONCLUIDO	</t>
        </is>
      </c>
      <c r="D756" t="n">
        <v>3.4817</v>
      </c>
      <c r="E756" t="n">
        <v>28.72</v>
      </c>
      <c r="F756" t="n">
        <v>25.2</v>
      </c>
      <c r="G756" t="n">
        <v>40.87</v>
      </c>
      <c r="H756" t="n">
        <v>0.59</v>
      </c>
      <c r="I756" t="n">
        <v>37</v>
      </c>
      <c r="J756" t="n">
        <v>165.55</v>
      </c>
      <c r="K756" t="n">
        <v>50.28</v>
      </c>
      <c r="L756" t="n">
        <v>5.5</v>
      </c>
      <c r="M756" t="n">
        <v>35</v>
      </c>
      <c r="N756" t="n">
        <v>29.77</v>
      </c>
      <c r="O756" t="n">
        <v>20652.33</v>
      </c>
      <c r="P756" t="n">
        <v>276.42</v>
      </c>
      <c r="Q756" t="n">
        <v>1397.3</v>
      </c>
      <c r="R756" t="n">
        <v>106.18</v>
      </c>
      <c r="S756" t="n">
        <v>66.97</v>
      </c>
      <c r="T756" t="n">
        <v>16905.28</v>
      </c>
      <c r="U756" t="n">
        <v>0.63</v>
      </c>
      <c r="V756" t="n">
        <v>0.84</v>
      </c>
      <c r="W756" t="n">
        <v>5.36</v>
      </c>
      <c r="X756" t="n">
        <v>1.04</v>
      </c>
      <c r="Y756" t="n">
        <v>1</v>
      </c>
      <c r="Z756" t="n">
        <v>10</v>
      </c>
    </row>
    <row r="757">
      <c r="A757" t="n">
        <v>19</v>
      </c>
      <c r="B757" t="n">
        <v>80</v>
      </c>
      <c r="C757" t="inlineStr">
        <is>
          <t xml:space="preserve">CONCLUIDO	</t>
        </is>
      </c>
      <c r="D757" t="n">
        <v>3.4876</v>
      </c>
      <c r="E757" t="n">
        <v>28.67</v>
      </c>
      <c r="F757" t="n">
        <v>25.19</v>
      </c>
      <c r="G757" t="n">
        <v>41.98</v>
      </c>
      <c r="H757" t="n">
        <v>0.61</v>
      </c>
      <c r="I757" t="n">
        <v>36</v>
      </c>
      <c r="J757" t="n">
        <v>165.91</v>
      </c>
      <c r="K757" t="n">
        <v>50.28</v>
      </c>
      <c r="L757" t="n">
        <v>5.75</v>
      </c>
      <c r="M757" t="n">
        <v>34</v>
      </c>
      <c r="N757" t="n">
        <v>29.88</v>
      </c>
      <c r="O757" t="n">
        <v>20696.74</v>
      </c>
      <c r="P757" t="n">
        <v>275.03</v>
      </c>
      <c r="Q757" t="n">
        <v>1397.23</v>
      </c>
      <c r="R757" t="n">
        <v>105.91</v>
      </c>
      <c r="S757" t="n">
        <v>66.97</v>
      </c>
      <c r="T757" t="n">
        <v>16777.82</v>
      </c>
      <c r="U757" t="n">
        <v>0.63</v>
      </c>
      <c r="V757" t="n">
        <v>0.84</v>
      </c>
      <c r="W757" t="n">
        <v>5.35</v>
      </c>
      <c r="X757" t="n">
        <v>1.02</v>
      </c>
      <c r="Y757" t="n">
        <v>1</v>
      </c>
      <c r="Z757" t="n">
        <v>10</v>
      </c>
    </row>
    <row r="758">
      <c r="A758" t="n">
        <v>20</v>
      </c>
      <c r="B758" t="n">
        <v>80</v>
      </c>
      <c r="C758" t="inlineStr">
        <is>
          <t xml:space="preserve">CONCLUIDO	</t>
        </is>
      </c>
      <c r="D758" t="n">
        <v>3.5062</v>
      </c>
      <c r="E758" t="n">
        <v>28.52</v>
      </c>
      <c r="F758" t="n">
        <v>25.1</v>
      </c>
      <c r="G758" t="n">
        <v>44.3</v>
      </c>
      <c r="H758" t="n">
        <v>0.64</v>
      </c>
      <c r="I758" t="n">
        <v>34</v>
      </c>
      <c r="J758" t="n">
        <v>166.27</v>
      </c>
      <c r="K758" t="n">
        <v>50.28</v>
      </c>
      <c r="L758" t="n">
        <v>6</v>
      </c>
      <c r="M758" t="n">
        <v>32</v>
      </c>
      <c r="N758" t="n">
        <v>29.99</v>
      </c>
      <c r="O758" t="n">
        <v>20741.2</v>
      </c>
      <c r="P758" t="n">
        <v>271.87</v>
      </c>
      <c r="Q758" t="n">
        <v>1397.36</v>
      </c>
      <c r="R758" t="n">
        <v>102.73</v>
      </c>
      <c r="S758" t="n">
        <v>66.97</v>
      </c>
      <c r="T758" t="n">
        <v>15194.45</v>
      </c>
      <c r="U758" t="n">
        <v>0.65</v>
      </c>
      <c r="V758" t="n">
        <v>0.84</v>
      </c>
      <c r="W758" t="n">
        <v>5.36</v>
      </c>
      <c r="X758" t="n">
        <v>0.93</v>
      </c>
      <c r="Y758" t="n">
        <v>1</v>
      </c>
      <c r="Z758" t="n">
        <v>10</v>
      </c>
    </row>
    <row r="759">
      <c r="A759" t="n">
        <v>21</v>
      </c>
      <c r="B759" t="n">
        <v>80</v>
      </c>
      <c r="C759" t="inlineStr">
        <is>
          <t xml:space="preserve">CONCLUIDO	</t>
        </is>
      </c>
      <c r="D759" t="n">
        <v>3.5194</v>
      </c>
      <c r="E759" t="n">
        <v>28.41</v>
      </c>
      <c r="F759" t="n">
        <v>25.06</v>
      </c>
      <c r="G759" t="n">
        <v>46.98</v>
      </c>
      <c r="H759" t="n">
        <v>0.66</v>
      </c>
      <c r="I759" t="n">
        <v>32</v>
      </c>
      <c r="J759" t="n">
        <v>166.64</v>
      </c>
      <c r="K759" t="n">
        <v>50.28</v>
      </c>
      <c r="L759" t="n">
        <v>6.25</v>
      </c>
      <c r="M759" t="n">
        <v>30</v>
      </c>
      <c r="N759" t="n">
        <v>30.11</v>
      </c>
      <c r="O759" t="n">
        <v>20785.69</v>
      </c>
      <c r="P759" t="n">
        <v>269.78</v>
      </c>
      <c r="Q759" t="n">
        <v>1397.19</v>
      </c>
      <c r="R759" t="n">
        <v>101.57</v>
      </c>
      <c r="S759" t="n">
        <v>66.97</v>
      </c>
      <c r="T759" t="n">
        <v>14627.31</v>
      </c>
      <c r="U759" t="n">
        <v>0.66</v>
      </c>
      <c r="V759" t="n">
        <v>0.84</v>
      </c>
      <c r="W759" t="n">
        <v>5.35</v>
      </c>
      <c r="X759" t="n">
        <v>0.89</v>
      </c>
      <c r="Y759" t="n">
        <v>1</v>
      </c>
      <c r="Z759" t="n">
        <v>10</v>
      </c>
    </row>
    <row r="760">
      <c r="A760" t="n">
        <v>22</v>
      </c>
      <c r="B760" t="n">
        <v>80</v>
      </c>
      <c r="C760" t="inlineStr">
        <is>
          <t xml:space="preserve">CONCLUIDO	</t>
        </is>
      </c>
      <c r="D760" t="n">
        <v>3.5272</v>
      </c>
      <c r="E760" t="n">
        <v>28.35</v>
      </c>
      <c r="F760" t="n">
        <v>25.03</v>
      </c>
      <c r="G760" t="n">
        <v>48.44</v>
      </c>
      <c r="H760" t="n">
        <v>0.6899999999999999</v>
      </c>
      <c r="I760" t="n">
        <v>31</v>
      </c>
      <c r="J760" t="n">
        <v>167</v>
      </c>
      <c r="K760" t="n">
        <v>50.28</v>
      </c>
      <c r="L760" t="n">
        <v>6.5</v>
      </c>
      <c r="M760" t="n">
        <v>29</v>
      </c>
      <c r="N760" t="n">
        <v>30.22</v>
      </c>
      <c r="O760" t="n">
        <v>20830.22</v>
      </c>
      <c r="P760" t="n">
        <v>268.09</v>
      </c>
      <c r="Q760" t="n">
        <v>1397.2</v>
      </c>
      <c r="R760" t="n">
        <v>100.74</v>
      </c>
      <c r="S760" t="n">
        <v>66.97</v>
      </c>
      <c r="T760" t="n">
        <v>14218.72</v>
      </c>
      <c r="U760" t="n">
        <v>0.66</v>
      </c>
      <c r="V760" t="n">
        <v>0.84</v>
      </c>
      <c r="W760" t="n">
        <v>5.34</v>
      </c>
      <c r="X760" t="n">
        <v>0.86</v>
      </c>
      <c r="Y760" t="n">
        <v>1</v>
      </c>
      <c r="Z760" t="n">
        <v>10</v>
      </c>
    </row>
    <row r="761">
      <c r="A761" t="n">
        <v>23</v>
      </c>
      <c r="B761" t="n">
        <v>80</v>
      </c>
      <c r="C761" t="inlineStr">
        <is>
          <t xml:space="preserve">CONCLUIDO	</t>
        </is>
      </c>
      <c r="D761" t="n">
        <v>3.5354</v>
      </c>
      <c r="E761" t="n">
        <v>28.28</v>
      </c>
      <c r="F761" t="n">
        <v>24.99</v>
      </c>
      <c r="G761" t="n">
        <v>49.99</v>
      </c>
      <c r="H761" t="n">
        <v>0.71</v>
      </c>
      <c r="I761" t="n">
        <v>30</v>
      </c>
      <c r="J761" t="n">
        <v>167.36</v>
      </c>
      <c r="K761" t="n">
        <v>50.28</v>
      </c>
      <c r="L761" t="n">
        <v>6.75</v>
      </c>
      <c r="M761" t="n">
        <v>28</v>
      </c>
      <c r="N761" t="n">
        <v>30.33</v>
      </c>
      <c r="O761" t="n">
        <v>20874.78</v>
      </c>
      <c r="P761" t="n">
        <v>264.8</v>
      </c>
      <c r="Q761" t="n">
        <v>1397.41</v>
      </c>
      <c r="R761" t="n">
        <v>99.45</v>
      </c>
      <c r="S761" t="n">
        <v>66.97</v>
      </c>
      <c r="T761" t="n">
        <v>13575.99</v>
      </c>
      <c r="U761" t="n">
        <v>0.67</v>
      </c>
      <c r="V761" t="n">
        <v>0.84</v>
      </c>
      <c r="W761" t="n">
        <v>5.34</v>
      </c>
      <c r="X761" t="n">
        <v>0.83</v>
      </c>
      <c r="Y761" t="n">
        <v>1</v>
      </c>
      <c r="Z761" t="n">
        <v>10</v>
      </c>
    </row>
    <row r="762">
      <c r="A762" t="n">
        <v>24</v>
      </c>
      <c r="B762" t="n">
        <v>80</v>
      </c>
      <c r="C762" t="inlineStr">
        <is>
          <t xml:space="preserve">CONCLUIDO	</t>
        </is>
      </c>
      <c r="D762" t="n">
        <v>3.5476</v>
      </c>
      <c r="E762" t="n">
        <v>28.19</v>
      </c>
      <c r="F762" t="n">
        <v>24.96</v>
      </c>
      <c r="G762" t="n">
        <v>53.49</v>
      </c>
      <c r="H762" t="n">
        <v>0.74</v>
      </c>
      <c r="I762" t="n">
        <v>28</v>
      </c>
      <c r="J762" t="n">
        <v>167.72</v>
      </c>
      <c r="K762" t="n">
        <v>50.28</v>
      </c>
      <c r="L762" t="n">
        <v>7</v>
      </c>
      <c r="M762" t="n">
        <v>26</v>
      </c>
      <c r="N762" t="n">
        <v>30.44</v>
      </c>
      <c r="O762" t="n">
        <v>20919.39</v>
      </c>
      <c r="P762" t="n">
        <v>262.77</v>
      </c>
      <c r="Q762" t="n">
        <v>1397.25</v>
      </c>
      <c r="R762" t="n">
        <v>98.38</v>
      </c>
      <c r="S762" t="n">
        <v>66.97</v>
      </c>
      <c r="T762" t="n">
        <v>13053.6</v>
      </c>
      <c r="U762" t="n">
        <v>0.68</v>
      </c>
      <c r="V762" t="n">
        <v>0.84</v>
      </c>
      <c r="W762" t="n">
        <v>5.34</v>
      </c>
      <c r="X762" t="n">
        <v>0.8</v>
      </c>
      <c r="Y762" t="n">
        <v>1</v>
      </c>
      <c r="Z762" t="n">
        <v>10</v>
      </c>
    </row>
    <row r="763">
      <c r="A763" t="n">
        <v>25</v>
      </c>
      <c r="B763" t="n">
        <v>80</v>
      </c>
      <c r="C763" t="inlineStr">
        <is>
          <t xml:space="preserve">CONCLUIDO	</t>
        </is>
      </c>
      <c r="D763" t="n">
        <v>3.5595</v>
      </c>
      <c r="E763" t="n">
        <v>28.09</v>
      </c>
      <c r="F763" t="n">
        <v>24.9</v>
      </c>
      <c r="G763" t="n">
        <v>55.33</v>
      </c>
      <c r="H763" t="n">
        <v>0.76</v>
      </c>
      <c r="I763" t="n">
        <v>27</v>
      </c>
      <c r="J763" t="n">
        <v>168.08</v>
      </c>
      <c r="K763" t="n">
        <v>50.28</v>
      </c>
      <c r="L763" t="n">
        <v>7.25</v>
      </c>
      <c r="M763" t="n">
        <v>25</v>
      </c>
      <c r="N763" t="n">
        <v>30.55</v>
      </c>
      <c r="O763" t="n">
        <v>20964.03</v>
      </c>
      <c r="P763" t="n">
        <v>259.55</v>
      </c>
      <c r="Q763" t="n">
        <v>1397.19</v>
      </c>
      <c r="R763" t="n">
        <v>96.56</v>
      </c>
      <c r="S763" t="n">
        <v>66.97</v>
      </c>
      <c r="T763" t="n">
        <v>12146.49</v>
      </c>
      <c r="U763" t="n">
        <v>0.6899999999999999</v>
      </c>
      <c r="V763" t="n">
        <v>0.85</v>
      </c>
      <c r="W763" t="n">
        <v>5.33</v>
      </c>
      <c r="X763" t="n">
        <v>0.73</v>
      </c>
      <c r="Y763" t="n">
        <v>1</v>
      </c>
      <c r="Z763" t="n">
        <v>10</v>
      </c>
    </row>
    <row r="764">
      <c r="A764" t="n">
        <v>26</v>
      </c>
      <c r="B764" t="n">
        <v>80</v>
      </c>
      <c r="C764" t="inlineStr">
        <is>
          <t xml:space="preserve">CONCLUIDO	</t>
        </is>
      </c>
      <c r="D764" t="n">
        <v>3.5647</v>
      </c>
      <c r="E764" t="n">
        <v>28.05</v>
      </c>
      <c r="F764" t="n">
        <v>24.89</v>
      </c>
      <c r="G764" t="n">
        <v>57.44</v>
      </c>
      <c r="H764" t="n">
        <v>0.79</v>
      </c>
      <c r="I764" t="n">
        <v>26</v>
      </c>
      <c r="J764" t="n">
        <v>168.44</v>
      </c>
      <c r="K764" t="n">
        <v>50.28</v>
      </c>
      <c r="L764" t="n">
        <v>7.5</v>
      </c>
      <c r="M764" t="n">
        <v>24</v>
      </c>
      <c r="N764" t="n">
        <v>30.66</v>
      </c>
      <c r="O764" t="n">
        <v>21008.71</v>
      </c>
      <c r="P764" t="n">
        <v>257.06</v>
      </c>
      <c r="Q764" t="n">
        <v>1397.19</v>
      </c>
      <c r="R764" t="n">
        <v>96.01000000000001</v>
      </c>
      <c r="S764" t="n">
        <v>66.97</v>
      </c>
      <c r="T764" t="n">
        <v>11877.99</v>
      </c>
      <c r="U764" t="n">
        <v>0.7</v>
      </c>
      <c r="V764" t="n">
        <v>0.85</v>
      </c>
      <c r="W764" t="n">
        <v>5.34</v>
      </c>
      <c r="X764" t="n">
        <v>0.73</v>
      </c>
      <c r="Y764" t="n">
        <v>1</v>
      </c>
      <c r="Z764" t="n">
        <v>10</v>
      </c>
    </row>
    <row r="765">
      <c r="A765" t="n">
        <v>27</v>
      </c>
      <c r="B765" t="n">
        <v>80</v>
      </c>
      <c r="C765" t="inlineStr">
        <is>
          <t xml:space="preserve">CONCLUIDO	</t>
        </is>
      </c>
      <c r="D765" t="n">
        <v>3.5734</v>
      </c>
      <c r="E765" t="n">
        <v>27.98</v>
      </c>
      <c r="F765" t="n">
        <v>24.85</v>
      </c>
      <c r="G765" t="n">
        <v>59.65</v>
      </c>
      <c r="H765" t="n">
        <v>0.8100000000000001</v>
      </c>
      <c r="I765" t="n">
        <v>25</v>
      </c>
      <c r="J765" t="n">
        <v>168.81</v>
      </c>
      <c r="K765" t="n">
        <v>50.28</v>
      </c>
      <c r="L765" t="n">
        <v>7.75</v>
      </c>
      <c r="M765" t="n">
        <v>23</v>
      </c>
      <c r="N765" t="n">
        <v>30.78</v>
      </c>
      <c r="O765" t="n">
        <v>21053.43</v>
      </c>
      <c r="P765" t="n">
        <v>255.54</v>
      </c>
      <c r="Q765" t="n">
        <v>1397.18</v>
      </c>
      <c r="R765" t="n">
        <v>94.92</v>
      </c>
      <c r="S765" t="n">
        <v>66.97</v>
      </c>
      <c r="T765" t="n">
        <v>11338.55</v>
      </c>
      <c r="U765" t="n">
        <v>0.71</v>
      </c>
      <c r="V765" t="n">
        <v>0.85</v>
      </c>
      <c r="W765" t="n">
        <v>5.34</v>
      </c>
      <c r="X765" t="n">
        <v>0.6899999999999999</v>
      </c>
      <c r="Y765" t="n">
        <v>1</v>
      </c>
      <c r="Z765" t="n">
        <v>10</v>
      </c>
    </row>
    <row r="766">
      <c r="A766" t="n">
        <v>28</v>
      </c>
      <c r="B766" t="n">
        <v>80</v>
      </c>
      <c r="C766" t="inlineStr">
        <is>
          <t xml:space="preserve">CONCLUIDO	</t>
        </is>
      </c>
      <c r="D766" t="n">
        <v>3.5819</v>
      </c>
      <c r="E766" t="n">
        <v>27.92</v>
      </c>
      <c r="F766" t="n">
        <v>24.82</v>
      </c>
      <c r="G766" t="n">
        <v>62.05</v>
      </c>
      <c r="H766" t="n">
        <v>0.84</v>
      </c>
      <c r="I766" t="n">
        <v>24</v>
      </c>
      <c r="J766" t="n">
        <v>169.17</v>
      </c>
      <c r="K766" t="n">
        <v>50.28</v>
      </c>
      <c r="L766" t="n">
        <v>8</v>
      </c>
      <c r="M766" t="n">
        <v>22</v>
      </c>
      <c r="N766" t="n">
        <v>30.89</v>
      </c>
      <c r="O766" t="n">
        <v>21098.19</v>
      </c>
      <c r="P766" t="n">
        <v>252.41</v>
      </c>
      <c r="Q766" t="n">
        <v>1397.18</v>
      </c>
      <c r="R766" t="n">
        <v>93.83</v>
      </c>
      <c r="S766" t="n">
        <v>66.97</v>
      </c>
      <c r="T766" t="n">
        <v>10798.38</v>
      </c>
      <c r="U766" t="n">
        <v>0.71</v>
      </c>
      <c r="V766" t="n">
        <v>0.85</v>
      </c>
      <c r="W766" t="n">
        <v>5.33</v>
      </c>
      <c r="X766" t="n">
        <v>0.65</v>
      </c>
      <c r="Y766" t="n">
        <v>1</v>
      </c>
      <c r="Z766" t="n">
        <v>10</v>
      </c>
    </row>
    <row r="767">
      <c r="A767" t="n">
        <v>29</v>
      </c>
      <c r="B767" t="n">
        <v>80</v>
      </c>
      <c r="C767" t="inlineStr">
        <is>
          <t xml:space="preserve">CONCLUIDO	</t>
        </is>
      </c>
      <c r="D767" t="n">
        <v>3.5901</v>
      </c>
      <c r="E767" t="n">
        <v>27.85</v>
      </c>
      <c r="F767" t="n">
        <v>24.79</v>
      </c>
      <c r="G767" t="n">
        <v>64.67</v>
      </c>
      <c r="H767" t="n">
        <v>0.86</v>
      </c>
      <c r="I767" t="n">
        <v>23</v>
      </c>
      <c r="J767" t="n">
        <v>169.53</v>
      </c>
      <c r="K767" t="n">
        <v>50.28</v>
      </c>
      <c r="L767" t="n">
        <v>8.25</v>
      </c>
      <c r="M767" t="n">
        <v>21</v>
      </c>
      <c r="N767" t="n">
        <v>31</v>
      </c>
      <c r="O767" t="n">
        <v>21142.98</v>
      </c>
      <c r="P767" t="n">
        <v>249.89</v>
      </c>
      <c r="Q767" t="n">
        <v>1397.25</v>
      </c>
      <c r="R767" t="n">
        <v>93.04000000000001</v>
      </c>
      <c r="S767" t="n">
        <v>66.97</v>
      </c>
      <c r="T767" t="n">
        <v>10407.4</v>
      </c>
      <c r="U767" t="n">
        <v>0.72</v>
      </c>
      <c r="V767" t="n">
        <v>0.85</v>
      </c>
      <c r="W767" t="n">
        <v>5.33</v>
      </c>
      <c r="X767" t="n">
        <v>0.62</v>
      </c>
      <c r="Y767" t="n">
        <v>1</v>
      </c>
      <c r="Z767" t="n">
        <v>10</v>
      </c>
    </row>
    <row r="768">
      <c r="A768" t="n">
        <v>30</v>
      </c>
      <c r="B768" t="n">
        <v>80</v>
      </c>
      <c r="C768" t="inlineStr">
        <is>
          <t xml:space="preserve">CONCLUIDO	</t>
        </is>
      </c>
      <c r="D768" t="n">
        <v>3.5963</v>
      </c>
      <c r="E768" t="n">
        <v>27.81</v>
      </c>
      <c r="F768" t="n">
        <v>24.77</v>
      </c>
      <c r="G768" t="n">
        <v>67.56</v>
      </c>
      <c r="H768" t="n">
        <v>0.89</v>
      </c>
      <c r="I768" t="n">
        <v>22</v>
      </c>
      <c r="J768" t="n">
        <v>169.9</v>
      </c>
      <c r="K768" t="n">
        <v>50.28</v>
      </c>
      <c r="L768" t="n">
        <v>8.5</v>
      </c>
      <c r="M768" t="n">
        <v>20</v>
      </c>
      <c r="N768" t="n">
        <v>31.12</v>
      </c>
      <c r="O768" t="n">
        <v>21187.82</v>
      </c>
      <c r="P768" t="n">
        <v>248</v>
      </c>
      <c r="Q768" t="n">
        <v>1397.26</v>
      </c>
      <c r="R768" t="n">
        <v>92.26000000000001</v>
      </c>
      <c r="S768" t="n">
        <v>66.97</v>
      </c>
      <c r="T768" t="n">
        <v>10023.12</v>
      </c>
      <c r="U768" t="n">
        <v>0.73</v>
      </c>
      <c r="V768" t="n">
        <v>0.85</v>
      </c>
      <c r="W768" t="n">
        <v>5.33</v>
      </c>
      <c r="X768" t="n">
        <v>0.61</v>
      </c>
      <c r="Y768" t="n">
        <v>1</v>
      </c>
      <c r="Z768" t="n">
        <v>10</v>
      </c>
    </row>
    <row r="769">
      <c r="A769" t="n">
        <v>31</v>
      </c>
      <c r="B769" t="n">
        <v>80</v>
      </c>
      <c r="C769" t="inlineStr">
        <is>
          <t xml:space="preserve">CONCLUIDO	</t>
        </is>
      </c>
      <c r="D769" t="n">
        <v>3.6058</v>
      </c>
      <c r="E769" t="n">
        <v>27.73</v>
      </c>
      <c r="F769" t="n">
        <v>24.73</v>
      </c>
      <c r="G769" t="n">
        <v>70.66</v>
      </c>
      <c r="H769" t="n">
        <v>0.91</v>
      </c>
      <c r="I769" t="n">
        <v>21</v>
      </c>
      <c r="J769" t="n">
        <v>170.26</v>
      </c>
      <c r="K769" t="n">
        <v>50.28</v>
      </c>
      <c r="L769" t="n">
        <v>8.75</v>
      </c>
      <c r="M769" t="n">
        <v>19</v>
      </c>
      <c r="N769" t="n">
        <v>31.23</v>
      </c>
      <c r="O769" t="n">
        <v>21232.69</v>
      </c>
      <c r="P769" t="n">
        <v>243.74</v>
      </c>
      <c r="Q769" t="n">
        <v>1397.26</v>
      </c>
      <c r="R769" t="n">
        <v>90.73999999999999</v>
      </c>
      <c r="S769" t="n">
        <v>66.97</v>
      </c>
      <c r="T769" t="n">
        <v>9267.07</v>
      </c>
      <c r="U769" t="n">
        <v>0.74</v>
      </c>
      <c r="V769" t="n">
        <v>0.85</v>
      </c>
      <c r="W769" t="n">
        <v>5.33</v>
      </c>
      <c r="X769" t="n">
        <v>0.57</v>
      </c>
      <c r="Y769" t="n">
        <v>1</v>
      </c>
      <c r="Z769" t="n">
        <v>10</v>
      </c>
    </row>
    <row r="770">
      <c r="A770" t="n">
        <v>32</v>
      </c>
      <c r="B770" t="n">
        <v>80</v>
      </c>
      <c r="C770" t="inlineStr">
        <is>
          <t xml:space="preserve">CONCLUIDO	</t>
        </is>
      </c>
      <c r="D770" t="n">
        <v>3.6069</v>
      </c>
      <c r="E770" t="n">
        <v>27.72</v>
      </c>
      <c r="F770" t="n">
        <v>24.72</v>
      </c>
      <c r="G770" t="n">
        <v>70.64</v>
      </c>
      <c r="H770" t="n">
        <v>0.9399999999999999</v>
      </c>
      <c r="I770" t="n">
        <v>21</v>
      </c>
      <c r="J770" t="n">
        <v>170.62</v>
      </c>
      <c r="K770" t="n">
        <v>50.28</v>
      </c>
      <c r="L770" t="n">
        <v>9</v>
      </c>
      <c r="M770" t="n">
        <v>18</v>
      </c>
      <c r="N770" t="n">
        <v>31.34</v>
      </c>
      <c r="O770" t="n">
        <v>21277.6</v>
      </c>
      <c r="P770" t="n">
        <v>241.85</v>
      </c>
      <c r="Q770" t="n">
        <v>1397.32</v>
      </c>
      <c r="R770" t="n">
        <v>90.77</v>
      </c>
      <c r="S770" t="n">
        <v>66.97</v>
      </c>
      <c r="T770" t="n">
        <v>9281.209999999999</v>
      </c>
      <c r="U770" t="n">
        <v>0.74</v>
      </c>
      <c r="V770" t="n">
        <v>0.85</v>
      </c>
      <c r="W770" t="n">
        <v>5.33</v>
      </c>
      <c r="X770" t="n">
        <v>0.5600000000000001</v>
      </c>
      <c r="Y770" t="n">
        <v>1</v>
      </c>
      <c r="Z770" t="n">
        <v>10</v>
      </c>
    </row>
    <row r="771">
      <c r="A771" t="n">
        <v>33</v>
      </c>
      <c r="B771" t="n">
        <v>80</v>
      </c>
      <c r="C771" t="inlineStr">
        <is>
          <t xml:space="preserve">CONCLUIDO	</t>
        </is>
      </c>
      <c r="D771" t="n">
        <v>3.6134</v>
      </c>
      <c r="E771" t="n">
        <v>27.67</v>
      </c>
      <c r="F771" t="n">
        <v>24.71</v>
      </c>
      <c r="G771" t="n">
        <v>74.12</v>
      </c>
      <c r="H771" t="n">
        <v>0.96</v>
      </c>
      <c r="I771" t="n">
        <v>20</v>
      </c>
      <c r="J771" t="n">
        <v>170.99</v>
      </c>
      <c r="K771" t="n">
        <v>50.28</v>
      </c>
      <c r="L771" t="n">
        <v>9.25</v>
      </c>
      <c r="M771" t="n">
        <v>14</v>
      </c>
      <c r="N771" t="n">
        <v>31.46</v>
      </c>
      <c r="O771" t="n">
        <v>21322.55</v>
      </c>
      <c r="P771" t="n">
        <v>241.3</v>
      </c>
      <c r="Q771" t="n">
        <v>1397.22</v>
      </c>
      <c r="R771" t="n">
        <v>90.18000000000001</v>
      </c>
      <c r="S771" t="n">
        <v>66.97</v>
      </c>
      <c r="T771" t="n">
        <v>8991.48</v>
      </c>
      <c r="U771" t="n">
        <v>0.74</v>
      </c>
      <c r="V771" t="n">
        <v>0.85</v>
      </c>
      <c r="W771" t="n">
        <v>5.33</v>
      </c>
      <c r="X771" t="n">
        <v>0.54</v>
      </c>
      <c r="Y771" t="n">
        <v>1</v>
      </c>
      <c r="Z771" t="n">
        <v>10</v>
      </c>
    </row>
    <row r="772">
      <c r="A772" t="n">
        <v>34</v>
      </c>
      <c r="B772" t="n">
        <v>80</v>
      </c>
      <c r="C772" t="inlineStr">
        <is>
          <t xml:space="preserve">CONCLUIDO	</t>
        </is>
      </c>
      <c r="D772" t="n">
        <v>3.6123</v>
      </c>
      <c r="E772" t="n">
        <v>27.68</v>
      </c>
      <c r="F772" t="n">
        <v>24.71</v>
      </c>
      <c r="G772" t="n">
        <v>74.14</v>
      </c>
      <c r="H772" t="n">
        <v>0.98</v>
      </c>
      <c r="I772" t="n">
        <v>20</v>
      </c>
      <c r="J772" t="n">
        <v>171.35</v>
      </c>
      <c r="K772" t="n">
        <v>50.28</v>
      </c>
      <c r="L772" t="n">
        <v>9.5</v>
      </c>
      <c r="M772" t="n">
        <v>12</v>
      </c>
      <c r="N772" t="n">
        <v>31.57</v>
      </c>
      <c r="O772" t="n">
        <v>21367.54</v>
      </c>
      <c r="P772" t="n">
        <v>240.81</v>
      </c>
      <c r="Q772" t="n">
        <v>1397.24</v>
      </c>
      <c r="R772" t="n">
        <v>90.09</v>
      </c>
      <c r="S772" t="n">
        <v>66.97</v>
      </c>
      <c r="T772" t="n">
        <v>8945.76</v>
      </c>
      <c r="U772" t="n">
        <v>0.74</v>
      </c>
      <c r="V772" t="n">
        <v>0.85</v>
      </c>
      <c r="W772" t="n">
        <v>5.34</v>
      </c>
      <c r="X772" t="n">
        <v>0.55</v>
      </c>
      <c r="Y772" t="n">
        <v>1</v>
      </c>
      <c r="Z772" t="n">
        <v>10</v>
      </c>
    </row>
    <row r="773">
      <c r="A773" t="n">
        <v>35</v>
      </c>
      <c r="B773" t="n">
        <v>80</v>
      </c>
      <c r="C773" t="inlineStr">
        <is>
          <t xml:space="preserve">CONCLUIDO	</t>
        </is>
      </c>
      <c r="D773" t="n">
        <v>3.6192</v>
      </c>
      <c r="E773" t="n">
        <v>27.63</v>
      </c>
      <c r="F773" t="n">
        <v>24.69</v>
      </c>
      <c r="G773" t="n">
        <v>77.98</v>
      </c>
      <c r="H773" t="n">
        <v>1.01</v>
      </c>
      <c r="I773" t="n">
        <v>19</v>
      </c>
      <c r="J773" t="n">
        <v>171.72</v>
      </c>
      <c r="K773" t="n">
        <v>50.28</v>
      </c>
      <c r="L773" t="n">
        <v>9.75</v>
      </c>
      <c r="M773" t="n">
        <v>7</v>
      </c>
      <c r="N773" t="n">
        <v>31.69</v>
      </c>
      <c r="O773" t="n">
        <v>21412.57</v>
      </c>
      <c r="P773" t="n">
        <v>237.73</v>
      </c>
      <c r="Q773" t="n">
        <v>1397.29</v>
      </c>
      <c r="R773" t="n">
        <v>89.12</v>
      </c>
      <c r="S773" t="n">
        <v>66.97</v>
      </c>
      <c r="T773" t="n">
        <v>8465.35</v>
      </c>
      <c r="U773" t="n">
        <v>0.75</v>
      </c>
      <c r="V773" t="n">
        <v>0.85</v>
      </c>
      <c r="W773" t="n">
        <v>5.34</v>
      </c>
      <c r="X773" t="n">
        <v>0.53</v>
      </c>
      <c r="Y773" t="n">
        <v>1</v>
      </c>
      <c r="Z773" t="n">
        <v>10</v>
      </c>
    </row>
    <row r="774">
      <c r="A774" t="n">
        <v>36</v>
      </c>
      <c r="B774" t="n">
        <v>80</v>
      </c>
      <c r="C774" t="inlineStr">
        <is>
          <t xml:space="preserve">CONCLUIDO	</t>
        </is>
      </c>
      <c r="D774" t="n">
        <v>3.6183</v>
      </c>
      <c r="E774" t="n">
        <v>27.64</v>
      </c>
      <c r="F774" t="n">
        <v>24.7</v>
      </c>
      <c r="G774" t="n">
        <v>78</v>
      </c>
      <c r="H774" t="n">
        <v>1.03</v>
      </c>
      <c r="I774" t="n">
        <v>19</v>
      </c>
      <c r="J774" t="n">
        <v>172.08</v>
      </c>
      <c r="K774" t="n">
        <v>50.28</v>
      </c>
      <c r="L774" t="n">
        <v>10</v>
      </c>
      <c r="M774" t="n">
        <v>4</v>
      </c>
      <c r="N774" t="n">
        <v>31.8</v>
      </c>
      <c r="O774" t="n">
        <v>21457.64</v>
      </c>
      <c r="P774" t="n">
        <v>238.08</v>
      </c>
      <c r="Q774" t="n">
        <v>1397.32</v>
      </c>
      <c r="R774" t="n">
        <v>89.43000000000001</v>
      </c>
      <c r="S774" t="n">
        <v>66.97</v>
      </c>
      <c r="T774" t="n">
        <v>8620.02</v>
      </c>
      <c r="U774" t="n">
        <v>0.75</v>
      </c>
      <c r="V774" t="n">
        <v>0.85</v>
      </c>
      <c r="W774" t="n">
        <v>5.34</v>
      </c>
      <c r="X774" t="n">
        <v>0.53</v>
      </c>
      <c r="Y774" t="n">
        <v>1</v>
      </c>
      <c r="Z774" t="n">
        <v>10</v>
      </c>
    </row>
    <row r="775">
      <c r="A775" t="n">
        <v>37</v>
      </c>
      <c r="B775" t="n">
        <v>80</v>
      </c>
      <c r="C775" t="inlineStr">
        <is>
          <t xml:space="preserve">CONCLUIDO	</t>
        </is>
      </c>
      <c r="D775" t="n">
        <v>3.6182</v>
      </c>
      <c r="E775" t="n">
        <v>27.64</v>
      </c>
      <c r="F775" t="n">
        <v>24.7</v>
      </c>
      <c r="G775" t="n">
        <v>78</v>
      </c>
      <c r="H775" t="n">
        <v>1.05</v>
      </c>
      <c r="I775" t="n">
        <v>19</v>
      </c>
      <c r="J775" t="n">
        <v>172.45</v>
      </c>
      <c r="K775" t="n">
        <v>50.28</v>
      </c>
      <c r="L775" t="n">
        <v>10.25</v>
      </c>
      <c r="M775" t="n">
        <v>1</v>
      </c>
      <c r="N775" t="n">
        <v>31.92</v>
      </c>
      <c r="O775" t="n">
        <v>21502.75</v>
      </c>
      <c r="P775" t="n">
        <v>237.73</v>
      </c>
      <c r="Q775" t="n">
        <v>1397.27</v>
      </c>
      <c r="R775" t="n">
        <v>89.34999999999999</v>
      </c>
      <c r="S775" t="n">
        <v>66.97</v>
      </c>
      <c r="T775" t="n">
        <v>8582.93</v>
      </c>
      <c r="U775" t="n">
        <v>0.75</v>
      </c>
      <c r="V775" t="n">
        <v>0.85</v>
      </c>
      <c r="W775" t="n">
        <v>5.35</v>
      </c>
      <c r="X775" t="n">
        <v>0.54</v>
      </c>
      <c r="Y775" t="n">
        <v>1</v>
      </c>
      <c r="Z775" t="n">
        <v>10</v>
      </c>
    </row>
    <row r="776">
      <c r="A776" t="n">
        <v>38</v>
      </c>
      <c r="B776" t="n">
        <v>80</v>
      </c>
      <c r="C776" t="inlineStr">
        <is>
          <t xml:space="preserve">CONCLUIDO	</t>
        </is>
      </c>
      <c r="D776" t="n">
        <v>3.618</v>
      </c>
      <c r="E776" t="n">
        <v>27.64</v>
      </c>
      <c r="F776" t="n">
        <v>24.7</v>
      </c>
      <c r="G776" t="n">
        <v>78.01000000000001</v>
      </c>
      <c r="H776" t="n">
        <v>1.08</v>
      </c>
      <c r="I776" t="n">
        <v>19</v>
      </c>
      <c r="J776" t="n">
        <v>172.82</v>
      </c>
      <c r="K776" t="n">
        <v>50.28</v>
      </c>
      <c r="L776" t="n">
        <v>10.5</v>
      </c>
      <c r="M776" t="n">
        <v>0</v>
      </c>
      <c r="N776" t="n">
        <v>32.04</v>
      </c>
      <c r="O776" t="n">
        <v>21547.89</v>
      </c>
      <c r="P776" t="n">
        <v>238.2</v>
      </c>
      <c r="Q776" t="n">
        <v>1397.31</v>
      </c>
      <c r="R776" t="n">
        <v>89.36</v>
      </c>
      <c r="S776" t="n">
        <v>66.97</v>
      </c>
      <c r="T776" t="n">
        <v>8584.27</v>
      </c>
      <c r="U776" t="n">
        <v>0.75</v>
      </c>
      <c r="V776" t="n">
        <v>0.85</v>
      </c>
      <c r="W776" t="n">
        <v>5.35</v>
      </c>
      <c r="X776" t="n">
        <v>0.54</v>
      </c>
      <c r="Y776" t="n">
        <v>1</v>
      </c>
      <c r="Z776" t="n">
        <v>10</v>
      </c>
    </row>
    <row r="777">
      <c r="A777" t="n">
        <v>0</v>
      </c>
      <c r="B777" t="n">
        <v>115</v>
      </c>
      <c r="C777" t="inlineStr">
        <is>
          <t xml:space="preserve">CONCLUIDO	</t>
        </is>
      </c>
      <c r="D777" t="n">
        <v>1.7752</v>
      </c>
      <c r="E777" t="n">
        <v>56.33</v>
      </c>
      <c r="F777" t="n">
        <v>36.16</v>
      </c>
      <c r="G777" t="n">
        <v>5.44</v>
      </c>
      <c r="H777" t="n">
        <v>0.08</v>
      </c>
      <c r="I777" t="n">
        <v>399</v>
      </c>
      <c r="J777" t="n">
        <v>222.93</v>
      </c>
      <c r="K777" t="n">
        <v>56.94</v>
      </c>
      <c r="L777" t="n">
        <v>1</v>
      </c>
      <c r="M777" t="n">
        <v>397</v>
      </c>
      <c r="N777" t="n">
        <v>49.99</v>
      </c>
      <c r="O777" t="n">
        <v>27728.69</v>
      </c>
      <c r="P777" t="n">
        <v>550.01</v>
      </c>
      <c r="Q777" t="n">
        <v>1398</v>
      </c>
      <c r="R777" t="n">
        <v>464.49</v>
      </c>
      <c r="S777" t="n">
        <v>66.97</v>
      </c>
      <c r="T777" t="n">
        <v>194251.29</v>
      </c>
      <c r="U777" t="n">
        <v>0.14</v>
      </c>
      <c r="V777" t="n">
        <v>0.58</v>
      </c>
      <c r="W777" t="n">
        <v>5.95</v>
      </c>
      <c r="X777" t="n">
        <v>11.98</v>
      </c>
      <c r="Y777" t="n">
        <v>1</v>
      </c>
      <c r="Z777" t="n">
        <v>10</v>
      </c>
    </row>
    <row r="778">
      <c r="A778" t="n">
        <v>1</v>
      </c>
      <c r="B778" t="n">
        <v>115</v>
      </c>
      <c r="C778" t="inlineStr">
        <is>
          <t xml:space="preserve">CONCLUIDO	</t>
        </is>
      </c>
      <c r="D778" t="n">
        <v>2.0877</v>
      </c>
      <c r="E778" t="n">
        <v>47.9</v>
      </c>
      <c r="F778" t="n">
        <v>32.64</v>
      </c>
      <c r="G778" t="n">
        <v>6.82</v>
      </c>
      <c r="H778" t="n">
        <v>0.1</v>
      </c>
      <c r="I778" t="n">
        <v>287</v>
      </c>
      <c r="J778" t="n">
        <v>223.35</v>
      </c>
      <c r="K778" t="n">
        <v>56.94</v>
      </c>
      <c r="L778" t="n">
        <v>1.25</v>
      </c>
      <c r="M778" t="n">
        <v>285</v>
      </c>
      <c r="N778" t="n">
        <v>50.15</v>
      </c>
      <c r="O778" t="n">
        <v>27780.03</v>
      </c>
      <c r="P778" t="n">
        <v>495.34</v>
      </c>
      <c r="Q778" t="n">
        <v>1397.88</v>
      </c>
      <c r="R778" t="n">
        <v>349.26</v>
      </c>
      <c r="S778" t="n">
        <v>66.97</v>
      </c>
      <c r="T778" t="n">
        <v>137197.67</v>
      </c>
      <c r="U778" t="n">
        <v>0.19</v>
      </c>
      <c r="V778" t="n">
        <v>0.64</v>
      </c>
      <c r="W778" t="n">
        <v>5.76</v>
      </c>
      <c r="X778" t="n">
        <v>8.470000000000001</v>
      </c>
      <c r="Y778" t="n">
        <v>1</v>
      </c>
      <c r="Z778" t="n">
        <v>10</v>
      </c>
    </row>
    <row r="779">
      <c r="A779" t="n">
        <v>2</v>
      </c>
      <c r="B779" t="n">
        <v>115</v>
      </c>
      <c r="C779" t="inlineStr">
        <is>
          <t xml:space="preserve">CONCLUIDO	</t>
        </is>
      </c>
      <c r="D779" t="n">
        <v>2.3085</v>
      </c>
      <c r="E779" t="n">
        <v>43.32</v>
      </c>
      <c r="F779" t="n">
        <v>30.78</v>
      </c>
      <c r="G779" t="n">
        <v>8.210000000000001</v>
      </c>
      <c r="H779" t="n">
        <v>0.12</v>
      </c>
      <c r="I779" t="n">
        <v>225</v>
      </c>
      <c r="J779" t="n">
        <v>223.76</v>
      </c>
      <c r="K779" t="n">
        <v>56.94</v>
      </c>
      <c r="L779" t="n">
        <v>1.5</v>
      </c>
      <c r="M779" t="n">
        <v>223</v>
      </c>
      <c r="N779" t="n">
        <v>50.32</v>
      </c>
      <c r="O779" t="n">
        <v>27831.42</v>
      </c>
      <c r="P779" t="n">
        <v>465.95</v>
      </c>
      <c r="Q779" t="n">
        <v>1397.88</v>
      </c>
      <c r="R779" t="n">
        <v>287.45</v>
      </c>
      <c r="S779" t="n">
        <v>66.97</v>
      </c>
      <c r="T779" t="n">
        <v>106603.14</v>
      </c>
      <c r="U779" t="n">
        <v>0.23</v>
      </c>
      <c r="V779" t="n">
        <v>0.68</v>
      </c>
      <c r="W779" t="n">
        <v>5.69</v>
      </c>
      <c r="X779" t="n">
        <v>6.61</v>
      </c>
      <c r="Y779" t="n">
        <v>1</v>
      </c>
      <c r="Z779" t="n">
        <v>10</v>
      </c>
    </row>
    <row r="780">
      <c r="A780" t="n">
        <v>3</v>
      </c>
      <c r="B780" t="n">
        <v>115</v>
      </c>
      <c r="C780" t="inlineStr">
        <is>
          <t xml:space="preserve">CONCLUIDO	</t>
        </is>
      </c>
      <c r="D780" t="n">
        <v>2.4799</v>
      </c>
      <c r="E780" t="n">
        <v>40.32</v>
      </c>
      <c r="F780" t="n">
        <v>29.54</v>
      </c>
      <c r="G780" t="n">
        <v>9.58</v>
      </c>
      <c r="H780" t="n">
        <v>0.14</v>
      </c>
      <c r="I780" t="n">
        <v>185</v>
      </c>
      <c r="J780" t="n">
        <v>224.18</v>
      </c>
      <c r="K780" t="n">
        <v>56.94</v>
      </c>
      <c r="L780" t="n">
        <v>1.75</v>
      </c>
      <c r="M780" t="n">
        <v>183</v>
      </c>
      <c r="N780" t="n">
        <v>50.49</v>
      </c>
      <c r="O780" t="n">
        <v>27882.87</v>
      </c>
      <c r="P780" t="n">
        <v>446.02</v>
      </c>
      <c r="Q780" t="n">
        <v>1397.45</v>
      </c>
      <c r="R780" t="n">
        <v>248.2</v>
      </c>
      <c r="S780" t="n">
        <v>66.97</v>
      </c>
      <c r="T780" t="n">
        <v>87174.86</v>
      </c>
      <c r="U780" t="n">
        <v>0.27</v>
      </c>
      <c r="V780" t="n">
        <v>0.71</v>
      </c>
      <c r="W780" t="n">
        <v>5.59</v>
      </c>
      <c r="X780" t="n">
        <v>5.37</v>
      </c>
      <c r="Y780" t="n">
        <v>1</v>
      </c>
      <c r="Z780" t="n">
        <v>10</v>
      </c>
    </row>
    <row r="781">
      <c r="A781" t="n">
        <v>4</v>
      </c>
      <c r="B781" t="n">
        <v>115</v>
      </c>
      <c r="C781" t="inlineStr">
        <is>
          <t xml:space="preserve">CONCLUIDO	</t>
        </is>
      </c>
      <c r="D781" t="n">
        <v>2.6114</v>
      </c>
      <c r="E781" t="n">
        <v>38.29</v>
      </c>
      <c r="F781" t="n">
        <v>28.74</v>
      </c>
      <c r="G781" t="n">
        <v>10.98</v>
      </c>
      <c r="H781" t="n">
        <v>0.16</v>
      </c>
      <c r="I781" t="n">
        <v>157</v>
      </c>
      <c r="J781" t="n">
        <v>224.6</v>
      </c>
      <c r="K781" t="n">
        <v>56.94</v>
      </c>
      <c r="L781" t="n">
        <v>2</v>
      </c>
      <c r="M781" t="n">
        <v>155</v>
      </c>
      <c r="N781" t="n">
        <v>50.65</v>
      </c>
      <c r="O781" t="n">
        <v>27934.37</v>
      </c>
      <c r="P781" t="n">
        <v>432.85</v>
      </c>
      <c r="Q781" t="n">
        <v>1397.54</v>
      </c>
      <c r="R781" t="n">
        <v>221.07</v>
      </c>
      <c r="S781" t="n">
        <v>66.97</v>
      </c>
      <c r="T781" t="n">
        <v>73752.42999999999</v>
      </c>
      <c r="U781" t="n">
        <v>0.3</v>
      </c>
      <c r="V781" t="n">
        <v>0.73</v>
      </c>
      <c r="W781" t="n">
        <v>5.57</v>
      </c>
      <c r="X781" t="n">
        <v>4.57</v>
      </c>
      <c r="Y781" t="n">
        <v>1</v>
      </c>
      <c r="Z781" t="n">
        <v>10</v>
      </c>
    </row>
    <row r="782">
      <c r="A782" t="n">
        <v>5</v>
      </c>
      <c r="B782" t="n">
        <v>115</v>
      </c>
      <c r="C782" t="inlineStr">
        <is>
          <t xml:space="preserve">CONCLUIDO	</t>
        </is>
      </c>
      <c r="D782" t="n">
        <v>2.7235</v>
      </c>
      <c r="E782" t="n">
        <v>36.72</v>
      </c>
      <c r="F782" t="n">
        <v>28.09</v>
      </c>
      <c r="G782" t="n">
        <v>12.39</v>
      </c>
      <c r="H782" t="n">
        <v>0.18</v>
      </c>
      <c r="I782" t="n">
        <v>136</v>
      </c>
      <c r="J782" t="n">
        <v>225.01</v>
      </c>
      <c r="K782" t="n">
        <v>56.94</v>
      </c>
      <c r="L782" t="n">
        <v>2.25</v>
      </c>
      <c r="M782" t="n">
        <v>134</v>
      </c>
      <c r="N782" t="n">
        <v>50.82</v>
      </c>
      <c r="O782" t="n">
        <v>27985.94</v>
      </c>
      <c r="P782" t="n">
        <v>421.85</v>
      </c>
      <c r="Q782" t="n">
        <v>1397.45</v>
      </c>
      <c r="R782" t="n">
        <v>200.61</v>
      </c>
      <c r="S782" t="n">
        <v>66.97</v>
      </c>
      <c r="T782" t="n">
        <v>63626.02</v>
      </c>
      <c r="U782" t="n">
        <v>0.33</v>
      </c>
      <c r="V782" t="n">
        <v>0.75</v>
      </c>
      <c r="W782" t="n">
        <v>5.51</v>
      </c>
      <c r="X782" t="n">
        <v>3.92</v>
      </c>
      <c r="Y782" t="n">
        <v>1</v>
      </c>
      <c r="Z782" t="n">
        <v>10</v>
      </c>
    </row>
    <row r="783">
      <c r="A783" t="n">
        <v>6</v>
      </c>
      <c r="B783" t="n">
        <v>115</v>
      </c>
      <c r="C783" t="inlineStr">
        <is>
          <t xml:space="preserve">CONCLUIDO	</t>
        </is>
      </c>
      <c r="D783" t="n">
        <v>2.8132</v>
      </c>
      <c r="E783" t="n">
        <v>35.55</v>
      </c>
      <c r="F783" t="n">
        <v>27.62</v>
      </c>
      <c r="G783" t="n">
        <v>13.81</v>
      </c>
      <c r="H783" t="n">
        <v>0.2</v>
      </c>
      <c r="I783" t="n">
        <v>120</v>
      </c>
      <c r="J783" t="n">
        <v>225.43</v>
      </c>
      <c r="K783" t="n">
        <v>56.94</v>
      </c>
      <c r="L783" t="n">
        <v>2.5</v>
      </c>
      <c r="M783" t="n">
        <v>118</v>
      </c>
      <c r="N783" t="n">
        <v>50.99</v>
      </c>
      <c r="O783" t="n">
        <v>28037.57</v>
      </c>
      <c r="P783" t="n">
        <v>413.78</v>
      </c>
      <c r="Q783" t="n">
        <v>1397.42</v>
      </c>
      <c r="R783" t="n">
        <v>184.69</v>
      </c>
      <c r="S783" t="n">
        <v>66.97</v>
      </c>
      <c r="T783" t="n">
        <v>55744.96</v>
      </c>
      <c r="U783" t="n">
        <v>0.36</v>
      </c>
      <c r="V783" t="n">
        <v>0.76</v>
      </c>
      <c r="W783" t="n">
        <v>5.5</v>
      </c>
      <c r="X783" t="n">
        <v>3.45</v>
      </c>
      <c r="Y783" t="n">
        <v>1</v>
      </c>
      <c r="Z783" t="n">
        <v>10</v>
      </c>
    </row>
    <row r="784">
      <c r="A784" t="n">
        <v>7</v>
      </c>
      <c r="B784" t="n">
        <v>115</v>
      </c>
      <c r="C784" t="inlineStr">
        <is>
          <t xml:space="preserve">CONCLUIDO	</t>
        </is>
      </c>
      <c r="D784" t="n">
        <v>2.8844</v>
      </c>
      <c r="E784" t="n">
        <v>34.67</v>
      </c>
      <c r="F784" t="n">
        <v>27.27</v>
      </c>
      <c r="G784" t="n">
        <v>15.15</v>
      </c>
      <c r="H784" t="n">
        <v>0.22</v>
      </c>
      <c r="I784" t="n">
        <v>108</v>
      </c>
      <c r="J784" t="n">
        <v>225.85</v>
      </c>
      <c r="K784" t="n">
        <v>56.94</v>
      </c>
      <c r="L784" t="n">
        <v>2.75</v>
      </c>
      <c r="M784" t="n">
        <v>106</v>
      </c>
      <c r="N784" t="n">
        <v>51.16</v>
      </c>
      <c r="O784" t="n">
        <v>28089.25</v>
      </c>
      <c r="P784" t="n">
        <v>407.32</v>
      </c>
      <c r="Q784" t="n">
        <v>1397.32</v>
      </c>
      <c r="R784" t="n">
        <v>173.57</v>
      </c>
      <c r="S784" t="n">
        <v>66.97</v>
      </c>
      <c r="T784" t="n">
        <v>50247.77</v>
      </c>
      <c r="U784" t="n">
        <v>0.39</v>
      </c>
      <c r="V784" t="n">
        <v>0.77</v>
      </c>
      <c r="W784" t="n">
        <v>5.47</v>
      </c>
      <c r="X784" t="n">
        <v>3.1</v>
      </c>
      <c r="Y784" t="n">
        <v>1</v>
      </c>
      <c r="Z784" t="n">
        <v>10</v>
      </c>
    </row>
    <row r="785">
      <c r="A785" t="n">
        <v>8</v>
      </c>
      <c r="B785" t="n">
        <v>115</v>
      </c>
      <c r="C785" t="inlineStr">
        <is>
          <t xml:space="preserve">CONCLUIDO	</t>
        </is>
      </c>
      <c r="D785" t="n">
        <v>2.9528</v>
      </c>
      <c r="E785" t="n">
        <v>33.87</v>
      </c>
      <c r="F785" t="n">
        <v>26.95</v>
      </c>
      <c r="G785" t="n">
        <v>16.67</v>
      </c>
      <c r="H785" t="n">
        <v>0.24</v>
      </c>
      <c r="I785" t="n">
        <v>97</v>
      </c>
      <c r="J785" t="n">
        <v>226.27</v>
      </c>
      <c r="K785" t="n">
        <v>56.94</v>
      </c>
      <c r="L785" t="n">
        <v>3</v>
      </c>
      <c r="M785" t="n">
        <v>95</v>
      </c>
      <c r="N785" t="n">
        <v>51.33</v>
      </c>
      <c r="O785" t="n">
        <v>28140.99</v>
      </c>
      <c r="P785" t="n">
        <v>401.41</v>
      </c>
      <c r="Q785" t="n">
        <v>1397.37</v>
      </c>
      <c r="R785" t="n">
        <v>162.92</v>
      </c>
      <c r="S785" t="n">
        <v>66.97</v>
      </c>
      <c r="T785" t="n">
        <v>44977.16</v>
      </c>
      <c r="U785" t="n">
        <v>0.41</v>
      </c>
      <c r="V785" t="n">
        <v>0.78</v>
      </c>
      <c r="W785" t="n">
        <v>5.46</v>
      </c>
      <c r="X785" t="n">
        <v>2.78</v>
      </c>
      <c r="Y785" t="n">
        <v>1</v>
      </c>
      <c r="Z785" t="n">
        <v>10</v>
      </c>
    </row>
    <row r="786">
      <c r="A786" t="n">
        <v>9</v>
      </c>
      <c r="B786" t="n">
        <v>115</v>
      </c>
      <c r="C786" t="inlineStr">
        <is>
          <t xml:space="preserve">CONCLUIDO	</t>
        </is>
      </c>
      <c r="D786" t="n">
        <v>3.0054</v>
      </c>
      <c r="E786" t="n">
        <v>33.27</v>
      </c>
      <c r="F786" t="n">
        <v>26.71</v>
      </c>
      <c r="G786" t="n">
        <v>18</v>
      </c>
      <c r="H786" t="n">
        <v>0.25</v>
      </c>
      <c r="I786" t="n">
        <v>89</v>
      </c>
      <c r="J786" t="n">
        <v>226.69</v>
      </c>
      <c r="K786" t="n">
        <v>56.94</v>
      </c>
      <c r="L786" t="n">
        <v>3.25</v>
      </c>
      <c r="M786" t="n">
        <v>87</v>
      </c>
      <c r="N786" t="n">
        <v>51.5</v>
      </c>
      <c r="O786" t="n">
        <v>28192.8</v>
      </c>
      <c r="P786" t="n">
        <v>396.72</v>
      </c>
      <c r="Q786" t="n">
        <v>1397.38</v>
      </c>
      <c r="R786" t="n">
        <v>155.37</v>
      </c>
      <c r="S786" t="n">
        <v>66.97</v>
      </c>
      <c r="T786" t="n">
        <v>41240.71</v>
      </c>
      <c r="U786" t="n">
        <v>0.43</v>
      </c>
      <c r="V786" t="n">
        <v>0.79</v>
      </c>
      <c r="W786" t="n">
        <v>5.43</v>
      </c>
      <c r="X786" t="n">
        <v>2.54</v>
      </c>
      <c r="Y786" t="n">
        <v>1</v>
      </c>
      <c r="Z786" t="n">
        <v>10</v>
      </c>
    </row>
    <row r="787">
      <c r="A787" t="n">
        <v>10</v>
      </c>
      <c r="B787" t="n">
        <v>115</v>
      </c>
      <c r="C787" t="inlineStr">
        <is>
          <t xml:space="preserve">CONCLUIDO	</t>
        </is>
      </c>
      <c r="D787" t="n">
        <v>3.053</v>
      </c>
      <c r="E787" t="n">
        <v>32.75</v>
      </c>
      <c r="F787" t="n">
        <v>26.49</v>
      </c>
      <c r="G787" t="n">
        <v>19.39</v>
      </c>
      <c r="H787" t="n">
        <v>0.27</v>
      </c>
      <c r="I787" t="n">
        <v>82</v>
      </c>
      <c r="J787" t="n">
        <v>227.11</v>
      </c>
      <c r="K787" t="n">
        <v>56.94</v>
      </c>
      <c r="L787" t="n">
        <v>3.5</v>
      </c>
      <c r="M787" t="n">
        <v>80</v>
      </c>
      <c r="N787" t="n">
        <v>51.67</v>
      </c>
      <c r="O787" t="n">
        <v>28244.66</v>
      </c>
      <c r="P787" t="n">
        <v>392.56</v>
      </c>
      <c r="Q787" t="n">
        <v>1397.44</v>
      </c>
      <c r="R787" t="n">
        <v>148.62</v>
      </c>
      <c r="S787" t="n">
        <v>66.97</v>
      </c>
      <c r="T787" t="n">
        <v>37903.13</v>
      </c>
      <c r="U787" t="n">
        <v>0.45</v>
      </c>
      <c r="V787" t="n">
        <v>0.79</v>
      </c>
      <c r="W787" t="n">
        <v>5.42</v>
      </c>
      <c r="X787" t="n">
        <v>2.33</v>
      </c>
      <c r="Y787" t="n">
        <v>1</v>
      </c>
      <c r="Z787" t="n">
        <v>10</v>
      </c>
    </row>
    <row r="788">
      <c r="A788" t="n">
        <v>11</v>
      </c>
      <c r="B788" t="n">
        <v>115</v>
      </c>
      <c r="C788" t="inlineStr">
        <is>
          <t xml:space="preserve">CONCLUIDO	</t>
        </is>
      </c>
      <c r="D788" t="n">
        <v>3.0933</v>
      </c>
      <c r="E788" t="n">
        <v>32.33</v>
      </c>
      <c r="F788" t="n">
        <v>26.33</v>
      </c>
      <c r="G788" t="n">
        <v>20.79</v>
      </c>
      <c r="H788" t="n">
        <v>0.29</v>
      </c>
      <c r="I788" t="n">
        <v>76</v>
      </c>
      <c r="J788" t="n">
        <v>227.53</v>
      </c>
      <c r="K788" t="n">
        <v>56.94</v>
      </c>
      <c r="L788" t="n">
        <v>3.75</v>
      </c>
      <c r="M788" t="n">
        <v>74</v>
      </c>
      <c r="N788" t="n">
        <v>51.84</v>
      </c>
      <c r="O788" t="n">
        <v>28296.58</v>
      </c>
      <c r="P788" t="n">
        <v>388.68</v>
      </c>
      <c r="Q788" t="n">
        <v>1397.24</v>
      </c>
      <c r="R788" t="n">
        <v>142.62</v>
      </c>
      <c r="S788" t="n">
        <v>66.97</v>
      </c>
      <c r="T788" t="n">
        <v>34933.12</v>
      </c>
      <c r="U788" t="n">
        <v>0.47</v>
      </c>
      <c r="V788" t="n">
        <v>0.8</v>
      </c>
      <c r="W788" t="n">
        <v>5.43</v>
      </c>
      <c r="X788" t="n">
        <v>2.16</v>
      </c>
      <c r="Y788" t="n">
        <v>1</v>
      </c>
      <c r="Z788" t="n">
        <v>10</v>
      </c>
    </row>
    <row r="789">
      <c r="A789" t="n">
        <v>12</v>
      </c>
      <c r="B789" t="n">
        <v>115</v>
      </c>
      <c r="C789" t="inlineStr">
        <is>
          <t xml:space="preserve">CONCLUIDO	</t>
        </is>
      </c>
      <c r="D789" t="n">
        <v>3.1367</v>
      </c>
      <c r="E789" t="n">
        <v>31.88</v>
      </c>
      <c r="F789" t="n">
        <v>26.15</v>
      </c>
      <c r="G789" t="n">
        <v>22.41</v>
      </c>
      <c r="H789" t="n">
        <v>0.31</v>
      </c>
      <c r="I789" t="n">
        <v>70</v>
      </c>
      <c r="J789" t="n">
        <v>227.95</v>
      </c>
      <c r="K789" t="n">
        <v>56.94</v>
      </c>
      <c r="L789" t="n">
        <v>4</v>
      </c>
      <c r="M789" t="n">
        <v>68</v>
      </c>
      <c r="N789" t="n">
        <v>52.01</v>
      </c>
      <c r="O789" t="n">
        <v>28348.56</v>
      </c>
      <c r="P789" t="n">
        <v>384.96</v>
      </c>
      <c r="Q789" t="n">
        <v>1397.27</v>
      </c>
      <c r="R789" t="n">
        <v>136.73</v>
      </c>
      <c r="S789" t="n">
        <v>66.97</v>
      </c>
      <c r="T789" t="n">
        <v>32015.21</v>
      </c>
      <c r="U789" t="n">
        <v>0.49</v>
      </c>
      <c r="V789" t="n">
        <v>0.8</v>
      </c>
      <c r="W789" t="n">
        <v>5.42</v>
      </c>
      <c r="X789" t="n">
        <v>1.98</v>
      </c>
      <c r="Y789" t="n">
        <v>1</v>
      </c>
      <c r="Z789" t="n">
        <v>10</v>
      </c>
    </row>
    <row r="790">
      <c r="A790" t="n">
        <v>13</v>
      </c>
      <c r="B790" t="n">
        <v>115</v>
      </c>
      <c r="C790" t="inlineStr">
        <is>
          <t xml:space="preserve">CONCLUIDO	</t>
        </is>
      </c>
      <c r="D790" t="n">
        <v>3.1631</v>
      </c>
      <c r="E790" t="n">
        <v>31.61</v>
      </c>
      <c r="F790" t="n">
        <v>26.06</v>
      </c>
      <c r="G790" t="n">
        <v>23.69</v>
      </c>
      <c r="H790" t="n">
        <v>0.33</v>
      </c>
      <c r="I790" t="n">
        <v>66</v>
      </c>
      <c r="J790" t="n">
        <v>228.38</v>
      </c>
      <c r="K790" t="n">
        <v>56.94</v>
      </c>
      <c r="L790" t="n">
        <v>4.25</v>
      </c>
      <c r="M790" t="n">
        <v>64</v>
      </c>
      <c r="N790" t="n">
        <v>52.18</v>
      </c>
      <c r="O790" t="n">
        <v>28400.61</v>
      </c>
      <c r="P790" t="n">
        <v>382.72</v>
      </c>
      <c r="Q790" t="n">
        <v>1397.4</v>
      </c>
      <c r="R790" t="n">
        <v>133.71</v>
      </c>
      <c r="S790" t="n">
        <v>66.97</v>
      </c>
      <c r="T790" t="n">
        <v>30529.13</v>
      </c>
      <c r="U790" t="n">
        <v>0.5</v>
      </c>
      <c r="V790" t="n">
        <v>0.8100000000000001</v>
      </c>
      <c r="W790" t="n">
        <v>5.41</v>
      </c>
      <c r="X790" t="n">
        <v>1.89</v>
      </c>
      <c r="Y790" t="n">
        <v>1</v>
      </c>
      <c r="Z790" t="n">
        <v>10</v>
      </c>
    </row>
    <row r="791">
      <c r="A791" t="n">
        <v>14</v>
      </c>
      <c r="B791" t="n">
        <v>115</v>
      </c>
      <c r="C791" t="inlineStr">
        <is>
          <t xml:space="preserve">CONCLUIDO	</t>
        </is>
      </c>
      <c r="D791" t="n">
        <v>3.1935</v>
      </c>
      <c r="E791" t="n">
        <v>31.31</v>
      </c>
      <c r="F791" t="n">
        <v>25.93</v>
      </c>
      <c r="G791" t="n">
        <v>25.1</v>
      </c>
      <c r="H791" t="n">
        <v>0.35</v>
      </c>
      <c r="I791" t="n">
        <v>62</v>
      </c>
      <c r="J791" t="n">
        <v>228.8</v>
      </c>
      <c r="K791" t="n">
        <v>56.94</v>
      </c>
      <c r="L791" t="n">
        <v>4.5</v>
      </c>
      <c r="M791" t="n">
        <v>60</v>
      </c>
      <c r="N791" t="n">
        <v>52.36</v>
      </c>
      <c r="O791" t="n">
        <v>28452.71</v>
      </c>
      <c r="P791" t="n">
        <v>379.85</v>
      </c>
      <c r="Q791" t="n">
        <v>1397.48</v>
      </c>
      <c r="R791" t="n">
        <v>130.11</v>
      </c>
      <c r="S791" t="n">
        <v>66.97</v>
      </c>
      <c r="T791" t="n">
        <v>28745.31</v>
      </c>
      <c r="U791" t="n">
        <v>0.51</v>
      </c>
      <c r="V791" t="n">
        <v>0.8100000000000001</v>
      </c>
      <c r="W791" t="n">
        <v>5.39</v>
      </c>
      <c r="X791" t="n">
        <v>1.76</v>
      </c>
      <c r="Y791" t="n">
        <v>1</v>
      </c>
      <c r="Z791" t="n">
        <v>10</v>
      </c>
    </row>
    <row r="792">
      <c r="A792" t="n">
        <v>15</v>
      </c>
      <c r="B792" t="n">
        <v>115</v>
      </c>
      <c r="C792" t="inlineStr">
        <is>
          <t xml:space="preserve">CONCLUIDO	</t>
        </is>
      </c>
      <c r="D792" t="n">
        <v>3.2243</v>
      </c>
      <c r="E792" t="n">
        <v>31.01</v>
      </c>
      <c r="F792" t="n">
        <v>25.81</v>
      </c>
      <c r="G792" t="n">
        <v>26.7</v>
      </c>
      <c r="H792" t="n">
        <v>0.37</v>
      </c>
      <c r="I792" t="n">
        <v>58</v>
      </c>
      <c r="J792" t="n">
        <v>229.22</v>
      </c>
      <c r="K792" t="n">
        <v>56.94</v>
      </c>
      <c r="L792" t="n">
        <v>4.75</v>
      </c>
      <c r="M792" t="n">
        <v>56</v>
      </c>
      <c r="N792" t="n">
        <v>52.53</v>
      </c>
      <c r="O792" t="n">
        <v>28504.87</v>
      </c>
      <c r="P792" t="n">
        <v>376.77</v>
      </c>
      <c r="Q792" t="n">
        <v>1397.26</v>
      </c>
      <c r="R792" t="n">
        <v>126.26</v>
      </c>
      <c r="S792" t="n">
        <v>66.97</v>
      </c>
      <c r="T792" t="n">
        <v>26843.76</v>
      </c>
      <c r="U792" t="n">
        <v>0.53</v>
      </c>
      <c r="V792" t="n">
        <v>0.82</v>
      </c>
      <c r="W792" t="n">
        <v>5.38</v>
      </c>
      <c r="X792" t="n">
        <v>1.64</v>
      </c>
      <c r="Y792" t="n">
        <v>1</v>
      </c>
      <c r="Z792" t="n">
        <v>10</v>
      </c>
    </row>
    <row r="793">
      <c r="A793" t="n">
        <v>16</v>
      </c>
      <c r="B793" t="n">
        <v>115</v>
      </c>
      <c r="C793" t="inlineStr">
        <is>
          <t xml:space="preserve">CONCLUIDO	</t>
        </is>
      </c>
      <c r="D793" t="n">
        <v>3.2475</v>
      </c>
      <c r="E793" t="n">
        <v>30.79</v>
      </c>
      <c r="F793" t="n">
        <v>25.72</v>
      </c>
      <c r="G793" t="n">
        <v>28.06</v>
      </c>
      <c r="H793" t="n">
        <v>0.39</v>
      </c>
      <c r="I793" t="n">
        <v>55</v>
      </c>
      <c r="J793" t="n">
        <v>229.65</v>
      </c>
      <c r="K793" t="n">
        <v>56.94</v>
      </c>
      <c r="L793" t="n">
        <v>5</v>
      </c>
      <c r="M793" t="n">
        <v>53</v>
      </c>
      <c r="N793" t="n">
        <v>52.7</v>
      </c>
      <c r="O793" t="n">
        <v>28557.1</v>
      </c>
      <c r="P793" t="n">
        <v>374.4</v>
      </c>
      <c r="Q793" t="n">
        <v>1397.49</v>
      </c>
      <c r="R793" t="n">
        <v>123.17</v>
      </c>
      <c r="S793" t="n">
        <v>66.97</v>
      </c>
      <c r="T793" t="n">
        <v>25313.3</v>
      </c>
      <c r="U793" t="n">
        <v>0.54</v>
      </c>
      <c r="V793" t="n">
        <v>0.82</v>
      </c>
      <c r="W793" t="n">
        <v>5.38</v>
      </c>
      <c r="X793" t="n">
        <v>1.55</v>
      </c>
      <c r="Y793" t="n">
        <v>1</v>
      </c>
      <c r="Z793" t="n">
        <v>10</v>
      </c>
    </row>
    <row r="794">
      <c r="A794" t="n">
        <v>17</v>
      </c>
      <c r="B794" t="n">
        <v>115</v>
      </c>
      <c r="C794" t="inlineStr">
        <is>
          <t xml:space="preserve">CONCLUIDO	</t>
        </is>
      </c>
      <c r="D794" t="n">
        <v>3.2698</v>
      </c>
      <c r="E794" t="n">
        <v>30.58</v>
      </c>
      <c r="F794" t="n">
        <v>25.64</v>
      </c>
      <c r="G794" t="n">
        <v>29.58</v>
      </c>
      <c r="H794" t="n">
        <v>0.41</v>
      </c>
      <c r="I794" t="n">
        <v>52</v>
      </c>
      <c r="J794" t="n">
        <v>230.07</v>
      </c>
      <c r="K794" t="n">
        <v>56.94</v>
      </c>
      <c r="L794" t="n">
        <v>5.25</v>
      </c>
      <c r="M794" t="n">
        <v>50</v>
      </c>
      <c r="N794" t="n">
        <v>52.88</v>
      </c>
      <c r="O794" t="n">
        <v>28609.38</v>
      </c>
      <c r="P794" t="n">
        <v>372.3</v>
      </c>
      <c r="Q794" t="n">
        <v>1397.25</v>
      </c>
      <c r="R794" t="n">
        <v>120.27</v>
      </c>
      <c r="S794" t="n">
        <v>66.97</v>
      </c>
      <c r="T794" t="n">
        <v>23876.63</v>
      </c>
      <c r="U794" t="n">
        <v>0.5600000000000001</v>
      </c>
      <c r="V794" t="n">
        <v>0.82</v>
      </c>
      <c r="W794" t="n">
        <v>5.39</v>
      </c>
      <c r="X794" t="n">
        <v>1.47</v>
      </c>
      <c r="Y794" t="n">
        <v>1</v>
      </c>
      <c r="Z794" t="n">
        <v>10</v>
      </c>
    </row>
    <row r="795">
      <c r="A795" t="n">
        <v>18</v>
      </c>
      <c r="B795" t="n">
        <v>115</v>
      </c>
      <c r="C795" t="inlineStr">
        <is>
          <t xml:space="preserve">CONCLUIDO	</t>
        </is>
      </c>
      <c r="D795" t="n">
        <v>3.2886</v>
      </c>
      <c r="E795" t="n">
        <v>30.41</v>
      </c>
      <c r="F795" t="n">
        <v>25.55</v>
      </c>
      <c r="G795" t="n">
        <v>30.66</v>
      </c>
      <c r="H795" t="n">
        <v>0.42</v>
      </c>
      <c r="I795" t="n">
        <v>50</v>
      </c>
      <c r="J795" t="n">
        <v>230.49</v>
      </c>
      <c r="K795" t="n">
        <v>56.94</v>
      </c>
      <c r="L795" t="n">
        <v>5.5</v>
      </c>
      <c r="M795" t="n">
        <v>48</v>
      </c>
      <c r="N795" t="n">
        <v>53.05</v>
      </c>
      <c r="O795" t="n">
        <v>28661.73</v>
      </c>
      <c r="P795" t="n">
        <v>369.83</v>
      </c>
      <c r="Q795" t="n">
        <v>1397.32</v>
      </c>
      <c r="R795" t="n">
        <v>117.7</v>
      </c>
      <c r="S795" t="n">
        <v>66.97</v>
      </c>
      <c r="T795" t="n">
        <v>22602.87</v>
      </c>
      <c r="U795" t="n">
        <v>0.57</v>
      </c>
      <c r="V795" t="n">
        <v>0.82</v>
      </c>
      <c r="W795" t="n">
        <v>5.38</v>
      </c>
      <c r="X795" t="n">
        <v>1.39</v>
      </c>
      <c r="Y795" t="n">
        <v>1</v>
      </c>
      <c r="Z795" t="n">
        <v>10</v>
      </c>
    </row>
    <row r="796">
      <c r="A796" t="n">
        <v>19</v>
      </c>
      <c r="B796" t="n">
        <v>115</v>
      </c>
      <c r="C796" t="inlineStr">
        <is>
          <t xml:space="preserve">CONCLUIDO	</t>
        </is>
      </c>
      <c r="D796" t="n">
        <v>3.3094</v>
      </c>
      <c r="E796" t="n">
        <v>30.22</v>
      </c>
      <c r="F796" t="n">
        <v>25.49</v>
      </c>
      <c r="G796" t="n">
        <v>32.54</v>
      </c>
      <c r="H796" t="n">
        <v>0.44</v>
      </c>
      <c r="I796" t="n">
        <v>47</v>
      </c>
      <c r="J796" t="n">
        <v>230.92</v>
      </c>
      <c r="K796" t="n">
        <v>56.94</v>
      </c>
      <c r="L796" t="n">
        <v>5.75</v>
      </c>
      <c r="M796" t="n">
        <v>45</v>
      </c>
      <c r="N796" t="n">
        <v>53.23</v>
      </c>
      <c r="O796" t="n">
        <v>28714.14</v>
      </c>
      <c r="P796" t="n">
        <v>367.67</v>
      </c>
      <c r="Q796" t="n">
        <v>1397.28</v>
      </c>
      <c r="R796" t="n">
        <v>115.4</v>
      </c>
      <c r="S796" t="n">
        <v>66.97</v>
      </c>
      <c r="T796" t="n">
        <v>21465.68</v>
      </c>
      <c r="U796" t="n">
        <v>0.58</v>
      </c>
      <c r="V796" t="n">
        <v>0.83</v>
      </c>
      <c r="W796" t="n">
        <v>5.38</v>
      </c>
      <c r="X796" t="n">
        <v>1.33</v>
      </c>
      <c r="Y796" t="n">
        <v>1</v>
      </c>
      <c r="Z796" t="n">
        <v>10</v>
      </c>
    </row>
    <row r="797">
      <c r="A797" t="n">
        <v>20</v>
      </c>
      <c r="B797" t="n">
        <v>115</v>
      </c>
      <c r="C797" t="inlineStr">
        <is>
          <t xml:space="preserve">CONCLUIDO	</t>
        </is>
      </c>
      <c r="D797" t="n">
        <v>3.3258</v>
      </c>
      <c r="E797" t="n">
        <v>30.07</v>
      </c>
      <c r="F797" t="n">
        <v>25.43</v>
      </c>
      <c r="G797" t="n">
        <v>33.91</v>
      </c>
      <c r="H797" t="n">
        <v>0.46</v>
      </c>
      <c r="I797" t="n">
        <v>45</v>
      </c>
      <c r="J797" t="n">
        <v>231.34</v>
      </c>
      <c r="K797" t="n">
        <v>56.94</v>
      </c>
      <c r="L797" t="n">
        <v>6</v>
      </c>
      <c r="M797" t="n">
        <v>43</v>
      </c>
      <c r="N797" t="n">
        <v>53.4</v>
      </c>
      <c r="O797" t="n">
        <v>28766.61</v>
      </c>
      <c r="P797" t="n">
        <v>365.99</v>
      </c>
      <c r="Q797" t="n">
        <v>1397.29</v>
      </c>
      <c r="R797" t="n">
        <v>113.66</v>
      </c>
      <c r="S797" t="n">
        <v>66.97</v>
      </c>
      <c r="T797" t="n">
        <v>20608.63</v>
      </c>
      <c r="U797" t="n">
        <v>0.59</v>
      </c>
      <c r="V797" t="n">
        <v>0.83</v>
      </c>
      <c r="W797" t="n">
        <v>5.37</v>
      </c>
      <c r="X797" t="n">
        <v>1.27</v>
      </c>
      <c r="Y797" t="n">
        <v>1</v>
      </c>
      <c r="Z797" t="n">
        <v>10</v>
      </c>
    </row>
    <row r="798">
      <c r="A798" t="n">
        <v>21</v>
      </c>
      <c r="B798" t="n">
        <v>115</v>
      </c>
      <c r="C798" t="inlineStr">
        <is>
          <t xml:space="preserve">CONCLUIDO	</t>
        </is>
      </c>
      <c r="D798" t="n">
        <v>3.3394</v>
      </c>
      <c r="E798" t="n">
        <v>29.95</v>
      </c>
      <c r="F798" t="n">
        <v>25.4</v>
      </c>
      <c r="G798" t="n">
        <v>35.44</v>
      </c>
      <c r="H798" t="n">
        <v>0.48</v>
      </c>
      <c r="I798" t="n">
        <v>43</v>
      </c>
      <c r="J798" t="n">
        <v>231.77</v>
      </c>
      <c r="K798" t="n">
        <v>56.94</v>
      </c>
      <c r="L798" t="n">
        <v>6.25</v>
      </c>
      <c r="M798" t="n">
        <v>41</v>
      </c>
      <c r="N798" t="n">
        <v>53.58</v>
      </c>
      <c r="O798" t="n">
        <v>28819.14</v>
      </c>
      <c r="P798" t="n">
        <v>364.46</v>
      </c>
      <c r="Q798" t="n">
        <v>1397.22</v>
      </c>
      <c r="R798" t="n">
        <v>112.46</v>
      </c>
      <c r="S798" t="n">
        <v>66.97</v>
      </c>
      <c r="T798" t="n">
        <v>20016.07</v>
      </c>
      <c r="U798" t="n">
        <v>0.6</v>
      </c>
      <c r="V798" t="n">
        <v>0.83</v>
      </c>
      <c r="W798" t="n">
        <v>5.37</v>
      </c>
      <c r="X798" t="n">
        <v>1.23</v>
      </c>
      <c r="Y798" t="n">
        <v>1</v>
      </c>
      <c r="Z798" t="n">
        <v>10</v>
      </c>
    </row>
    <row r="799">
      <c r="A799" t="n">
        <v>22</v>
      </c>
      <c r="B799" t="n">
        <v>115</v>
      </c>
      <c r="C799" t="inlineStr">
        <is>
          <t xml:space="preserve">CONCLUIDO	</t>
        </is>
      </c>
      <c r="D799" t="n">
        <v>3.3617</v>
      </c>
      <c r="E799" t="n">
        <v>29.75</v>
      </c>
      <c r="F799" t="n">
        <v>25.29</v>
      </c>
      <c r="G799" t="n">
        <v>37</v>
      </c>
      <c r="H799" t="n">
        <v>0.5</v>
      </c>
      <c r="I799" t="n">
        <v>41</v>
      </c>
      <c r="J799" t="n">
        <v>232.2</v>
      </c>
      <c r="K799" t="n">
        <v>56.94</v>
      </c>
      <c r="L799" t="n">
        <v>6.5</v>
      </c>
      <c r="M799" t="n">
        <v>39</v>
      </c>
      <c r="N799" t="n">
        <v>53.75</v>
      </c>
      <c r="O799" t="n">
        <v>28871.74</v>
      </c>
      <c r="P799" t="n">
        <v>361.26</v>
      </c>
      <c r="Q799" t="n">
        <v>1397.21</v>
      </c>
      <c r="R799" t="n">
        <v>108.86</v>
      </c>
      <c r="S799" t="n">
        <v>66.97</v>
      </c>
      <c r="T799" t="n">
        <v>18228.11</v>
      </c>
      <c r="U799" t="n">
        <v>0.62</v>
      </c>
      <c r="V799" t="n">
        <v>0.83</v>
      </c>
      <c r="W799" t="n">
        <v>5.36</v>
      </c>
      <c r="X799" t="n">
        <v>1.12</v>
      </c>
      <c r="Y799" t="n">
        <v>1</v>
      </c>
      <c r="Z799" t="n">
        <v>10</v>
      </c>
    </row>
    <row r="800">
      <c r="A800" t="n">
        <v>23</v>
      </c>
      <c r="B800" t="n">
        <v>115</v>
      </c>
      <c r="C800" t="inlineStr">
        <is>
          <t xml:space="preserve">CONCLUIDO	</t>
        </is>
      </c>
      <c r="D800" t="n">
        <v>3.367</v>
      </c>
      <c r="E800" t="n">
        <v>29.7</v>
      </c>
      <c r="F800" t="n">
        <v>25.28</v>
      </c>
      <c r="G800" t="n">
        <v>37.92</v>
      </c>
      <c r="H800" t="n">
        <v>0.52</v>
      </c>
      <c r="I800" t="n">
        <v>40</v>
      </c>
      <c r="J800" t="n">
        <v>232.62</v>
      </c>
      <c r="K800" t="n">
        <v>56.94</v>
      </c>
      <c r="L800" t="n">
        <v>6.75</v>
      </c>
      <c r="M800" t="n">
        <v>38</v>
      </c>
      <c r="N800" t="n">
        <v>53.93</v>
      </c>
      <c r="O800" t="n">
        <v>28924.39</v>
      </c>
      <c r="P800" t="n">
        <v>360.3</v>
      </c>
      <c r="Q800" t="n">
        <v>1397.21</v>
      </c>
      <c r="R800" t="n">
        <v>108.97</v>
      </c>
      <c r="S800" t="n">
        <v>66.97</v>
      </c>
      <c r="T800" t="n">
        <v>18288.54</v>
      </c>
      <c r="U800" t="n">
        <v>0.61</v>
      </c>
      <c r="V800" t="n">
        <v>0.83</v>
      </c>
      <c r="W800" t="n">
        <v>5.36</v>
      </c>
      <c r="X800" t="n">
        <v>1.12</v>
      </c>
      <c r="Y800" t="n">
        <v>1</v>
      </c>
      <c r="Z800" t="n">
        <v>10</v>
      </c>
    </row>
    <row r="801">
      <c r="A801" t="n">
        <v>24</v>
      </c>
      <c r="B801" t="n">
        <v>115</v>
      </c>
      <c r="C801" t="inlineStr">
        <is>
          <t xml:space="preserve">CONCLUIDO	</t>
        </is>
      </c>
      <c r="D801" t="n">
        <v>3.3842</v>
      </c>
      <c r="E801" t="n">
        <v>29.55</v>
      </c>
      <c r="F801" t="n">
        <v>25.22</v>
      </c>
      <c r="G801" t="n">
        <v>39.82</v>
      </c>
      <c r="H801" t="n">
        <v>0.53</v>
      </c>
      <c r="I801" t="n">
        <v>38</v>
      </c>
      <c r="J801" t="n">
        <v>233.05</v>
      </c>
      <c r="K801" t="n">
        <v>56.94</v>
      </c>
      <c r="L801" t="n">
        <v>7</v>
      </c>
      <c r="M801" t="n">
        <v>36</v>
      </c>
      <c r="N801" t="n">
        <v>54.11</v>
      </c>
      <c r="O801" t="n">
        <v>28977.11</v>
      </c>
      <c r="P801" t="n">
        <v>357.71</v>
      </c>
      <c r="Q801" t="n">
        <v>1397.24</v>
      </c>
      <c r="R801" t="n">
        <v>106.68</v>
      </c>
      <c r="S801" t="n">
        <v>66.97</v>
      </c>
      <c r="T801" t="n">
        <v>17153.91</v>
      </c>
      <c r="U801" t="n">
        <v>0.63</v>
      </c>
      <c r="V801" t="n">
        <v>0.83</v>
      </c>
      <c r="W801" t="n">
        <v>5.36</v>
      </c>
      <c r="X801" t="n">
        <v>1.05</v>
      </c>
      <c r="Y801" t="n">
        <v>1</v>
      </c>
      <c r="Z801" t="n">
        <v>10</v>
      </c>
    </row>
    <row r="802">
      <c r="A802" t="n">
        <v>25</v>
      </c>
      <c r="B802" t="n">
        <v>115</v>
      </c>
      <c r="C802" t="inlineStr">
        <is>
          <t xml:space="preserve">CONCLUIDO	</t>
        </is>
      </c>
      <c r="D802" t="n">
        <v>3.3909</v>
      </c>
      <c r="E802" t="n">
        <v>29.49</v>
      </c>
      <c r="F802" t="n">
        <v>25.21</v>
      </c>
      <c r="G802" t="n">
        <v>40.87</v>
      </c>
      <c r="H802" t="n">
        <v>0.55</v>
      </c>
      <c r="I802" t="n">
        <v>37</v>
      </c>
      <c r="J802" t="n">
        <v>233.48</v>
      </c>
      <c r="K802" t="n">
        <v>56.94</v>
      </c>
      <c r="L802" t="n">
        <v>7.25</v>
      </c>
      <c r="M802" t="n">
        <v>35</v>
      </c>
      <c r="N802" t="n">
        <v>54.29</v>
      </c>
      <c r="O802" t="n">
        <v>29029.89</v>
      </c>
      <c r="P802" t="n">
        <v>357.2</v>
      </c>
      <c r="Q802" t="n">
        <v>1397.27</v>
      </c>
      <c r="R802" t="n">
        <v>106.38</v>
      </c>
      <c r="S802" t="n">
        <v>66.97</v>
      </c>
      <c r="T802" t="n">
        <v>17005.92</v>
      </c>
      <c r="U802" t="n">
        <v>0.63</v>
      </c>
      <c r="V802" t="n">
        <v>0.84</v>
      </c>
      <c r="W802" t="n">
        <v>5.36</v>
      </c>
      <c r="X802" t="n">
        <v>1.04</v>
      </c>
      <c r="Y802" t="n">
        <v>1</v>
      </c>
      <c r="Z802" t="n">
        <v>10</v>
      </c>
    </row>
    <row r="803">
      <c r="A803" t="n">
        <v>26</v>
      </c>
      <c r="B803" t="n">
        <v>115</v>
      </c>
      <c r="C803" t="inlineStr">
        <is>
          <t xml:space="preserve">CONCLUIDO	</t>
        </is>
      </c>
      <c r="D803" t="n">
        <v>3.4081</v>
      </c>
      <c r="E803" t="n">
        <v>29.34</v>
      </c>
      <c r="F803" t="n">
        <v>25.15</v>
      </c>
      <c r="G803" t="n">
        <v>43.11</v>
      </c>
      <c r="H803" t="n">
        <v>0.57</v>
      </c>
      <c r="I803" t="n">
        <v>35</v>
      </c>
      <c r="J803" t="n">
        <v>233.91</v>
      </c>
      <c r="K803" t="n">
        <v>56.94</v>
      </c>
      <c r="L803" t="n">
        <v>7.5</v>
      </c>
      <c r="M803" t="n">
        <v>33</v>
      </c>
      <c r="N803" t="n">
        <v>54.46</v>
      </c>
      <c r="O803" t="n">
        <v>29082.74</v>
      </c>
      <c r="P803" t="n">
        <v>354.47</v>
      </c>
      <c r="Q803" t="n">
        <v>1397.25</v>
      </c>
      <c r="R803" t="n">
        <v>104.31</v>
      </c>
      <c r="S803" t="n">
        <v>66.97</v>
      </c>
      <c r="T803" t="n">
        <v>15979.77</v>
      </c>
      <c r="U803" t="n">
        <v>0.64</v>
      </c>
      <c r="V803" t="n">
        <v>0.84</v>
      </c>
      <c r="W803" t="n">
        <v>5.35</v>
      </c>
      <c r="X803" t="n">
        <v>0.98</v>
      </c>
      <c r="Y803" t="n">
        <v>1</v>
      </c>
      <c r="Z803" t="n">
        <v>10</v>
      </c>
    </row>
    <row r="804">
      <c r="A804" t="n">
        <v>27</v>
      </c>
      <c r="B804" t="n">
        <v>115</v>
      </c>
      <c r="C804" t="inlineStr">
        <is>
          <t xml:space="preserve">CONCLUIDO	</t>
        </is>
      </c>
      <c r="D804" t="n">
        <v>3.4195</v>
      </c>
      <c r="E804" t="n">
        <v>29.24</v>
      </c>
      <c r="F804" t="n">
        <v>25.09</v>
      </c>
      <c r="G804" t="n">
        <v>44.28</v>
      </c>
      <c r="H804" t="n">
        <v>0.59</v>
      </c>
      <c r="I804" t="n">
        <v>34</v>
      </c>
      <c r="J804" t="n">
        <v>234.34</v>
      </c>
      <c r="K804" t="n">
        <v>56.94</v>
      </c>
      <c r="L804" t="n">
        <v>7.75</v>
      </c>
      <c r="M804" t="n">
        <v>32</v>
      </c>
      <c r="N804" t="n">
        <v>54.64</v>
      </c>
      <c r="O804" t="n">
        <v>29135.65</v>
      </c>
      <c r="P804" t="n">
        <v>352.89</v>
      </c>
      <c r="Q804" t="n">
        <v>1397.23</v>
      </c>
      <c r="R804" t="n">
        <v>102.82</v>
      </c>
      <c r="S804" t="n">
        <v>66.97</v>
      </c>
      <c r="T804" t="n">
        <v>15241.84</v>
      </c>
      <c r="U804" t="n">
        <v>0.65</v>
      </c>
      <c r="V804" t="n">
        <v>0.84</v>
      </c>
      <c r="W804" t="n">
        <v>5.34</v>
      </c>
      <c r="X804" t="n">
        <v>0.92</v>
      </c>
      <c r="Y804" t="n">
        <v>1</v>
      </c>
      <c r="Z804" t="n">
        <v>10</v>
      </c>
    </row>
    <row r="805">
      <c r="A805" t="n">
        <v>28</v>
      </c>
      <c r="B805" t="n">
        <v>115</v>
      </c>
      <c r="C805" t="inlineStr">
        <is>
          <t xml:space="preserve">CONCLUIDO	</t>
        </is>
      </c>
      <c r="D805" t="n">
        <v>3.428</v>
      </c>
      <c r="E805" t="n">
        <v>29.17</v>
      </c>
      <c r="F805" t="n">
        <v>25.06</v>
      </c>
      <c r="G805" t="n">
        <v>45.57</v>
      </c>
      <c r="H805" t="n">
        <v>0.61</v>
      </c>
      <c r="I805" t="n">
        <v>33</v>
      </c>
      <c r="J805" t="n">
        <v>234.77</v>
      </c>
      <c r="K805" t="n">
        <v>56.94</v>
      </c>
      <c r="L805" t="n">
        <v>8</v>
      </c>
      <c r="M805" t="n">
        <v>31</v>
      </c>
      <c r="N805" t="n">
        <v>54.82</v>
      </c>
      <c r="O805" t="n">
        <v>29188.62</v>
      </c>
      <c r="P805" t="n">
        <v>351.52</v>
      </c>
      <c r="Q805" t="n">
        <v>1397.29</v>
      </c>
      <c r="R805" t="n">
        <v>101.83</v>
      </c>
      <c r="S805" t="n">
        <v>66.97</v>
      </c>
      <c r="T805" t="n">
        <v>14752.1</v>
      </c>
      <c r="U805" t="n">
        <v>0.66</v>
      </c>
      <c r="V805" t="n">
        <v>0.84</v>
      </c>
      <c r="W805" t="n">
        <v>5.34</v>
      </c>
      <c r="X805" t="n">
        <v>0.9</v>
      </c>
      <c r="Y805" t="n">
        <v>1</v>
      </c>
      <c r="Z805" t="n">
        <v>10</v>
      </c>
    </row>
    <row r="806">
      <c r="A806" t="n">
        <v>29</v>
      </c>
      <c r="B806" t="n">
        <v>115</v>
      </c>
      <c r="C806" t="inlineStr">
        <is>
          <t xml:space="preserve">CONCLUIDO	</t>
        </is>
      </c>
      <c r="D806" t="n">
        <v>3.4332</v>
      </c>
      <c r="E806" t="n">
        <v>29.13</v>
      </c>
      <c r="F806" t="n">
        <v>25.06</v>
      </c>
      <c r="G806" t="n">
        <v>46.99</v>
      </c>
      <c r="H806" t="n">
        <v>0.62</v>
      </c>
      <c r="I806" t="n">
        <v>32</v>
      </c>
      <c r="J806" t="n">
        <v>235.2</v>
      </c>
      <c r="K806" t="n">
        <v>56.94</v>
      </c>
      <c r="L806" t="n">
        <v>8.25</v>
      </c>
      <c r="M806" t="n">
        <v>30</v>
      </c>
      <c r="N806" t="n">
        <v>55</v>
      </c>
      <c r="O806" t="n">
        <v>29241.66</v>
      </c>
      <c r="P806" t="n">
        <v>350.04</v>
      </c>
      <c r="Q806" t="n">
        <v>1397.25</v>
      </c>
      <c r="R806" t="n">
        <v>101.51</v>
      </c>
      <c r="S806" t="n">
        <v>66.97</v>
      </c>
      <c r="T806" t="n">
        <v>14597.48</v>
      </c>
      <c r="U806" t="n">
        <v>0.66</v>
      </c>
      <c r="V806" t="n">
        <v>0.84</v>
      </c>
      <c r="W806" t="n">
        <v>5.35</v>
      </c>
      <c r="X806" t="n">
        <v>0.9</v>
      </c>
      <c r="Y806" t="n">
        <v>1</v>
      </c>
      <c r="Z806" t="n">
        <v>10</v>
      </c>
    </row>
    <row r="807">
      <c r="A807" t="n">
        <v>30</v>
      </c>
      <c r="B807" t="n">
        <v>115</v>
      </c>
      <c r="C807" t="inlineStr">
        <is>
          <t xml:space="preserve">CONCLUIDO	</t>
        </is>
      </c>
      <c r="D807" t="n">
        <v>3.4428</v>
      </c>
      <c r="E807" t="n">
        <v>29.05</v>
      </c>
      <c r="F807" t="n">
        <v>25.02</v>
      </c>
      <c r="G807" t="n">
        <v>48.43</v>
      </c>
      <c r="H807" t="n">
        <v>0.64</v>
      </c>
      <c r="I807" t="n">
        <v>31</v>
      </c>
      <c r="J807" t="n">
        <v>235.63</v>
      </c>
      <c r="K807" t="n">
        <v>56.94</v>
      </c>
      <c r="L807" t="n">
        <v>8.5</v>
      </c>
      <c r="M807" t="n">
        <v>29</v>
      </c>
      <c r="N807" t="n">
        <v>55.18</v>
      </c>
      <c r="O807" t="n">
        <v>29294.76</v>
      </c>
      <c r="P807" t="n">
        <v>349.07</v>
      </c>
      <c r="Q807" t="n">
        <v>1397.23</v>
      </c>
      <c r="R807" t="n">
        <v>100.32</v>
      </c>
      <c r="S807" t="n">
        <v>66.97</v>
      </c>
      <c r="T807" t="n">
        <v>14007.59</v>
      </c>
      <c r="U807" t="n">
        <v>0.67</v>
      </c>
      <c r="V807" t="n">
        <v>0.84</v>
      </c>
      <c r="W807" t="n">
        <v>5.35</v>
      </c>
      <c r="X807" t="n">
        <v>0.86</v>
      </c>
      <c r="Y807" t="n">
        <v>1</v>
      </c>
      <c r="Z807" t="n">
        <v>10</v>
      </c>
    </row>
    <row r="808">
      <c r="A808" t="n">
        <v>31</v>
      </c>
      <c r="B808" t="n">
        <v>115</v>
      </c>
      <c r="C808" t="inlineStr">
        <is>
          <t xml:space="preserve">CONCLUIDO	</t>
        </is>
      </c>
      <c r="D808" t="n">
        <v>3.4507</v>
      </c>
      <c r="E808" t="n">
        <v>28.98</v>
      </c>
      <c r="F808" t="n">
        <v>25</v>
      </c>
      <c r="G808" t="n">
        <v>50.01</v>
      </c>
      <c r="H808" t="n">
        <v>0.66</v>
      </c>
      <c r="I808" t="n">
        <v>30</v>
      </c>
      <c r="J808" t="n">
        <v>236.06</v>
      </c>
      <c r="K808" t="n">
        <v>56.94</v>
      </c>
      <c r="L808" t="n">
        <v>8.75</v>
      </c>
      <c r="M808" t="n">
        <v>28</v>
      </c>
      <c r="N808" t="n">
        <v>55.36</v>
      </c>
      <c r="O808" t="n">
        <v>29347.92</v>
      </c>
      <c r="P808" t="n">
        <v>347.31</v>
      </c>
      <c r="Q808" t="n">
        <v>1397.27</v>
      </c>
      <c r="R808" t="n">
        <v>99.89</v>
      </c>
      <c r="S808" t="n">
        <v>66.97</v>
      </c>
      <c r="T808" t="n">
        <v>13796.3</v>
      </c>
      <c r="U808" t="n">
        <v>0.67</v>
      </c>
      <c r="V808" t="n">
        <v>0.84</v>
      </c>
      <c r="W808" t="n">
        <v>5.34</v>
      </c>
      <c r="X808" t="n">
        <v>0.84</v>
      </c>
      <c r="Y808" t="n">
        <v>1</v>
      </c>
      <c r="Z808" t="n">
        <v>10</v>
      </c>
    </row>
    <row r="809">
      <c r="A809" t="n">
        <v>32</v>
      </c>
      <c r="B809" t="n">
        <v>115</v>
      </c>
      <c r="C809" t="inlineStr">
        <is>
          <t xml:space="preserve">CONCLUIDO	</t>
        </is>
      </c>
      <c r="D809" t="n">
        <v>3.4598</v>
      </c>
      <c r="E809" t="n">
        <v>28.9</v>
      </c>
      <c r="F809" t="n">
        <v>24.97</v>
      </c>
      <c r="G809" t="n">
        <v>51.66</v>
      </c>
      <c r="H809" t="n">
        <v>0.68</v>
      </c>
      <c r="I809" t="n">
        <v>29</v>
      </c>
      <c r="J809" t="n">
        <v>236.49</v>
      </c>
      <c r="K809" t="n">
        <v>56.94</v>
      </c>
      <c r="L809" t="n">
        <v>9</v>
      </c>
      <c r="M809" t="n">
        <v>27</v>
      </c>
      <c r="N809" t="n">
        <v>55.55</v>
      </c>
      <c r="O809" t="n">
        <v>29401.15</v>
      </c>
      <c r="P809" t="n">
        <v>345.53</v>
      </c>
      <c r="Q809" t="n">
        <v>1397.22</v>
      </c>
      <c r="R809" t="n">
        <v>98.73999999999999</v>
      </c>
      <c r="S809" t="n">
        <v>66.97</v>
      </c>
      <c r="T809" t="n">
        <v>13226.56</v>
      </c>
      <c r="U809" t="n">
        <v>0.68</v>
      </c>
      <c r="V809" t="n">
        <v>0.84</v>
      </c>
      <c r="W809" t="n">
        <v>5.34</v>
      </c>
      <c r="X809" t="n">
        <v>0.8</v>
      </c>
      <c r="Y809" t="n">
        <v>1</v>
      </c>
      <c r="Z809" t="n">
        <v>10</v>
      </c>
    </row>
    <row r="810">
      <c r="A810" t="n">
        <v>33</v>
      </c>
      <c r="B810" t="n">
        <v>115</v>
      </c>
      <c r="C810" t="inlineStr">
        <is>
          <t xml:space="preserve">CONCLUIDO	</t>
        </is>
      </c>
      <c r="D810" t="n">
        <v>3.4701</v>
      </c>
      <c r="E810" t="n">
        <v>28.82</v>
      </c>
      <c r="F810" t="n">
        <v>24.93</v>
      </c>
      <c r="G810" t="n">
        <v>53.42</v>
      </c>
      <c r="H810" t="n">
        <v>0.6899999999999999</v>
      </c>
      <c r="I810" t="n">
        <v>28</v>
      </c>
      <c r="J810" t="n">
        <v>236.92</v>
      </c>
      <c r="K810" t="n">
        <v>56.94</v>
      </c>
      <c r="L810" t="n">
        <v>9.25</v>
      </c>
      <c r="M810" t="n">
        <v>26</v>
      </c>
      <c r="N810" t="n">
        <v>55.73</v>
      </c>
      <c r="O810" t="n">
        <v>29454.44</v>
      </c>
      <c r="P810" t="n">
        <v>344.31</v>
      </c>
      <c r="Q810" t="n">
        <v>1397.21</v>
      </c>
      <c r="R810" t="n">
        <v>97.51000000000001</v>
      </c>
      <c r="S810" t="n">
        <v>66.97</v>
      </c>
      <c r="T810" t="n">
        <v>12617.11</v>
      </c>
      <c r="U810" t="n">
        <v>0.6899999999999999</v>
      </c>
      <c r="V810" t="n">
        <v>0.84</v>
      </c>
      <c r="W810" t="n">
        <v>5.33</v>
      </c>
      <c r="X810" t="n">
        <v>0.76</v>
      </c>
      <c r="Y810" t="n">
        <v>1</v>
      </c>
      <c r="Z810" t="n">
        <v>10</v>
      </c>
    </row>
    <row r="811">
      <c r="A811" t="n">
        <v>34</v>
      </c>
      <c r="B811" t="n">
        <v>115</v>
      </c>
      <c r="C811" t="inlineStr">
        <is>
          <t xml:space="preserve">CONCLUIDO	</t>
        </is>
      </c>
      <c r="D811" t="n">
        <v>3.4776</v>
      </c>
      <c r="E811" t="n">
        <v>28.76</v>
      </c>
      <c r="F811" t="n">
        <v>24.91</v>
      </c>
      <c r="G811" t="n">
        <v>55.36</v>
      </c>
      <c r="H811" t="n">
        <v>0.71</v>
      </c>
      <c r="I811" t="n">
        <v>27</v>
      </c>
      <c r="J811" t="n">
        <v>237.35</v>
      </c>
      <c r="K811" t="n">
        <v>56.94</v>
      </c>
      <c r="L811" t="n">
        <v>9.5</v>
      </c>
      <c r="M811" t="n">
        <v>25</v>
      </c>
      <c r="N811" t="n">
        <v>55.91</v>
      </c>
      <c r="O811" t="n">
        <v>29507.8</v>
      </c>
      <c r="P811" t="n">
        <v>342.32</v>
      </c>
      <c r="Q811" t="n">
        <v>1397.23</v>
      </c>
      <c r="R811" t="n">
        <v>96.83</v>
      </c>
      <c r="S811" t="n">
        <v>66.97</v>
      </c>
      <c r="T811" t="n">
        <v>12279.47</v>
      </c>
      <c r="U811" t="n">
        <v>0.6899999999999999</v>
      </c>
      <c r="V811" t="n">
        <v>0.84</v>
      </c>
      <c r="W811" t="n">
        <v>5.34</v>
      </c>
      <c r="X811" t="n">
        <v>0.74</v>
      </c>
      <c r="Y811" t="n">
        <v>1</v>
      </c>
      <c r="Z811" t="n">
        <v>10</v>
      </c>
    </row>
    <row r="812">
      <c r="A812" t="n">
        <v>35</v>
      </c>
      <c r="B812" t="n">
        <v>115</v>
      </c>
      <c r="C812" t="inlineStr">
        <is>
          <t xml:space="preserve">CONCLUIDO	</t>
        </is>
      </c>
      <c r="D812" t="n">
        <v>3.4855</v>
      </c>
      <c r="E812" t="n">
        <v>28.69</v>
      </c>
      <c r="F812" t="n">
        <v>24.89</v>
      </c>
      <c r="G812" t="n">
        <v>57.43</v>
      </c>
      <c r="H812" t="n">
        <v>0.73</v>
      </c>
      <c r="I812" t="n">
        <v>26</v>
      </c>
      <c r="J812" t="n">
        <v>237.79</v>
      </c>
      <c r="K812" t="n">
        <v>56.94</v>
      </c>
      <c r="L812" t="n">
        <v>9.75</v>
      </c>
      <c r="M812" t="n">
        <v>24</v>
      </c>
      <c r="N812" t="n">
        <v>56.09</v>
      </c>
      <c r="O812" t="n">
        <v>29561.22</v>
      </c>
      <c r="P812" t="n">
        <v>339.69</v>
      </c>
      <c r="Q812" t="n">
        <v>1397.22</v>
      </c>
      <c r="R812" t="n">
        <v>96.19</v>
      </c>
      <c r="S812" t="n">
        <v>66.97</v>
      </c>
      <c r="T812" t="n">
        <v>11969.2</v>
      </c>
      <c r="U812" t="n">
        <v>0.7</v>
      </c>
      <c r="V812" t="n">
        <v>0.85</v>
      </c>
      <c r="W812" t="n">
        <v>5.33</v>
      </c>
      <c r="X812" t="n">
        <v>0.72</v>
      </c>
      <c r="Y812" t="n">
        <v>1</v>
      </c>
      <c r="Z812" t="n">
        <v>10</v>
      </c>
    </row>
    <row r="813">
      <c r="A813" t="n">
        <v>36</v>
      </c>
      <c r="B813" t="n">
        <v>115</v>
      </c>
      <c r="C813" t="inlineStr">
        <is>
          <t xml:space="preserve">CONCLUIDO	</t>
        </is>
      </c>
      <c r="D813" t="n">
        <v>3.4884</v>
      </c>
      <c r="E813" t="n">
        <v>28.67</v>
      </c>
      <c r="F813" t="n">
        <v>24.86</v>
      </c>
      <c r="G813" t="n">
        <v>57.38</v>
      </c>
      <c r="H813" t="n">
        <v>0.75</v>
      </c>
      <c r="I813" t="n">
        <v>26</v>
      </c>
      <c r="J813" t="n">
        <v>238.22</v>
      </c>
      <c r="K813" t="n">
        <v>56.94</v>
      </c>
      <c r="L813" t="n">
        <v>10</v>
      </c>
      <c r="M813" t="n">
        <v>24</v>
      </c>
      <c r="N813" t="n">
        <v>56.28</v>
      </c>
      <c r="O813" t="n">
        <v>29614.71</v>
      </c>
      <c r="P813" t="n">
        <v>339.15</v>
      </c>
      <c r="Q813" t="n">
        <v>1397.22</v>
      </c>
      <c r="R813" t="n">
        <v>95.51000000000001</v>
      </c>
      <c r="S813" t="n">
        <v>66.97</v>
      </c>
      <c r="T813" t="n">
        <v>11626.39</v>
      </c>
      <c r="U813" t="n">
        <v>0.7</v>
      </c>
      <c r="V813" t="n">
        <v>0.85</v>
      </c>
      <c r="W813" t="n">
        <v>5.33</v>
      </c>
      <c r="X813" t="n">
        <v>0.7</v>
      </c>
      <c r="Y813" t="n">
        <v>1</v>
      </c>
      <c r="Z813" t="n">
        <v>10</v>
      </c>
    </row>
    <row r="814">
      <c r="A814" t="n">
        <v>37</v>
      </c>
      <c r="B814" t="n">
        <v>115</v>
      </c>
      <c r="C814" t="inlineStr">
        <is>
          <t xml:space="preserve">CONCLUIDO	</t>
        </is>
      </c>
      <c r="D814" t="n">
        <v>3.4947</v>
      </c>
      <c r="E814" t="n">
        <v>28.61</v>
      </c>
      <c r="F814" t="n">
        <v>24.86</v>
      </c>
      <c r="G814" t="n">
        <v>59.66</v>
      </c>
      <c r="H814" t="n">
        <v>0.76</v>
      </c>
      <c r="I814" t="n">
        <v>25</v>
      </c>
      <c r="J814" t="n">
        <v>238.66</v>
      </c>
      <c r="K814" t="n">
        <v>56.94</v>
      </c>
      <c r="L814" t="n">
        <v>10.25</v>
      </c>
      <c r="M814" t="n">
        <v>23</v>
      </c>
      <c r="N814" t="n">
        <v>56.46</v>
      </c>
      <c r="O814" t="n">
        <v>29668.27</v>
      </c>
      <c r="P814" t="n">
        <v>338.48</v>
      </c>
      <c r="Q814" t="n">
        <v>1397.2</v>
      </c>
      <c r="R814" t="n">
        <v>95.02</v>
      </c>
      <c r="S814" t="n">
        <v>66.97</v>
      </c>
      <c r="T814" t="n">
        <v>11388.68</v>
      </c>
      <c r="U814" t="n">
        <v>0.7</v>
      </c>
      <c r="V814" t="n">
        <v>0.85</v>
      </c>
      <c r="W814" t="n">
        <v>5.34</v>
      </c>
      <c r="X814" t="n">
        <v>0.6899999999999999</v>
      </c>
      <c r="Y814" t="n">
        <v>1</v>
      </c>
      <c r="Z814" t="n">
        <v>10</v>
      </c>
    </row>
    <row r="815">
      <c r="A815" t="n">
        <v>38</v>
      </c>
      <c r="B815" t="n">
        <v>115</v>
      </c>
      <c r="C815" t="inlineStr">
        <is>
          <t xml:space="preserve">CONCLUIDO	</t>
        </is>
      </c>
      <c r="D815" t="n">
        <v>3.5041</v>
      </c>
      <c r="E815" t="n">
        <v>28.54</v>
      </c>
      <c r="F815" t="n">
        <v>24.82</v>
      </c>
      <c r="G815" t="n">
        <v>62.06</v>
      </c>
      <c r="H815" t="n">
        <v>0.78</v>
      </c>
      <c r="I815" t="n">
        <v>24</v>
      </c>
      <c r="J815" t="n">
        <v>239.09</v>
      </c>
      <c r="K815" t="n">
        <v>56.94</v>
      </c>
      <c r="L815" t="n">
        <v>10.5</v>
      </c>
      <c r="M815" t="n">
        <v>22</v>
      </c>
      <c r="N815" t="n">
        <v>56.65</v>
      </c>
      <c r="O815" t="n">
        <v>29721.89</v>
      </c>
      <c r="P815" t="n">
        <v>336.04</v>
      </c>
      <c r="Q815" t="n">
        <v>1397.17</v>
      </c>
      <c r="R815" t="n">
        <v>94.06999999999999</v>
      </c>
      <c r="S815" t="n">
        <v>66.97</v>
      </c>
      <c r="T815" t="n">
        <v>10917.19</v>
      </c>
      <c r="U815" t="n">
        <v>0.71</v>
      </c>
      <c r="V815" t="n">
        <v>0.85</v>
      </c>
      <c r="W815" t="n">
        <v>5.33</v>
      </c>
      <c r="X815" t="n">
        <v>0.66</v>
      </c>
      <c r="Y815" t="n">
        <v>1</v>
      </c>
      <c r="Z815" t="n">
        <v>10</v>
      </c>
    </row>
    <row r="816">
      <c r="A816" t="n">
        <v>39</v>
      </c>
      <c r="B816" t="n">
        <v>115</v>
      </c>
      <c r="C816" t="inlineStr">
        <is>
          <t xml:space="preserve">CONCLUIDO	</t>
        </is>
      </c>
      <c r="D816" t="n">
        <v>3.5038</v>
      </c>
      <c r="E816" t="n">
        <v>28.54</v>
      </c>
      <c r="F816" t="n">
        <v>24.83</v>
      </c>
      <c r="G816" t="n">
        <v>62.07</v>
      </c>
      <c r="H816" t="n">
        <v>0.8</v>
      </c>
      <c r="I816" t="n">
        <v>24</v>
      </c>
      <c r="J816" t="n">
        <v>239.53</v>
      </c>
      <c r="K816" t="n">
        <v>56.94</v>
      </c>
      <c r="L816" t="n">
        <v>10.75</v>
      </c>
      <c r="M816" t="n">
        <v>22</v>
      </c>
      <c r="N816" t="n">
        <v>56.83</v>
      </c>
      <c r="O816" t="n">
        <v>29775.57</v>
      </c>
      <c r="P816" t="n">
        <v>335.28</v>
      </c>
      <c r="Q816" t="n">
        <v>1397.23</v>
      </c>
      <c r="R816" t="n">
        <v>93.95999999999999</v>
      </c>
      <c r="S816" t="n">
        <v>66.97</v>
      </c>
      <c r="T816" t="n">
        <v>10859.57</v>
      </c>
      <c r="U816" t="n">
        <v>0.71</v>
      </c>
      <c r="V816" t="n">
        <v>0.85</v>
      </c>
      <c r="W816" t="n">
        <v>5.34</v>
      </c>
      <c r="X816" t="n">
        <v>0.66</v>
      </c>
      <c r="Y816" t="n">
        <v>1</v>
      </c>
      <c r="Z816" t="n">
        <v>10</v>
      </c>
    </row>
    <row r="817">
      <c r="A817" t="n">
        <v>40</v>
      </c>
      <c r="B817" t="n">
        <v>115</v>
      </c>
      <c r="C817" t="inlineStr">
        <is>
          <t xml:space="preserve">CONCLUIDO	</t>
        </is>
      </c>
      <c r="D817" t="n">
        <v>3.513</v>
      </c>
      <c r="E817" t="n">
        <v>28.47</v>
      </c>
      <c r="F817" t="n">
        <v>24.8</v>
      </c>
      <c r="G817" t="n">
        <v>64.68000000000001</v>
      </c>
      <c r="H817" t="n">
        <v>0.82</v>
      </c>
      <c r="I817" t="n">
        <v>23</v>
      </c>
      <c r="J817" t="n">
        <v>239.96</v>
      </c>
      <c r="K817" t="n">
        <v>56.94</v>
      </c>
      <c r="L817" t="n">
        <v>11</v>
      </c>
      <c r="M817" t="n">
        <v>21</v>
      </c>
      <c r="N817" t="n">
        <v>57.02</v>
      </c>
      <c r="O817" t="n">
        <v>29829.32</v>
      </c>
      <c r="P817" t="n">
        <v>333.62</v>
      </c>
      <c r="Q817" t="n">
        <v>1397.19</v>
      </c>
      <c r="R817" t="n">
        <v>93.17</v>
      </c>
      <c r="S817" t="n">
        <v>66.97</v>
      </c>
      <c r="T817" t="n">
        <v>10471.03</v>
      </c>
      <c r="U817" t="n">
        <v>0.72</v>
      </c>
      <c r="V817" t="n">
        <v>0.85</v>
      </c>
      <c r="W817" t="n">
        <v>5.33</v>
      </c>
      <c r="X817" t="n">
        <v>0.63</v>
      </c>
      <c r="Y817" t="n">
        <v>1</v>
      </c>
      <c r="Z817" t="n">
        <v>10</v>
      </c>
    </row>
    <row r="818">
      <c r="A818" t="n">
        <v>41</v>
      </c>
      <c r="B818" t="n">
        <v>115</v>
      </c>
      <c r="C818" t="inlineStr">
        <is>
          <t xml:space="preserve">CONCLUIDO	</t>
        </is>
      </c>
      <c r="D818" t="n">
        <v>3.5146</v>
      </c>
      <c r="E818" t="n">
        <v>28.45</v>
      </c>
      <c r="F818" t="n">
        <v>24.78</v>
      </c>
      <c r="G818" t="n">
        <v>64.65000000000001</v>
      </c>
      <c r="H818" t="n">
        <v>0.83</v>
      </c>
      <c r="I818" t="n">
        <v>23</v>
      </c>
      <c r="J818" t="n">
        <v>240.4</v>
      </c>
      <c r="K818" t="n">
        <v>56.94</v>
      </c>
      <c r="L818" t="n">
        <v>11.25</v>
      </c>
      <c r="M818" t="n">
        <v>21</v>
      </c>
      <c r="N818" t="n">
        <v>57.21</v>
      </c>
      <c r="O818" t="n">
        <v>29883.27</v>
      </c>
      <c r="P818" t="n">
        <v>332.11</v>
      </c>
      <c r="Q818" t="n">
        <v>1397.23</v>
      </c>
      <c r="R818" t="n">
        <v>92.81</v>
      </c>
      <c r="S818" t="n">
        <v>66.97</v>
      </c>
      <c r="T818" t="n">
        <v>10291.7</v>
      </c>
      <c r="U818" t="n">
        <v>0.72</v>
      </c>
      <c r="V818" t="n">
        <v>0.85</v>
      </c>
      <c r="W818" t="n">
        <v>5.33</v>
      </c>
      <c r="X818" t="n">
        <v>0.62</v>
      </c>
      <c r="Y818" t="n">
        <v>1</v>
      </c>
      <c r="Z818" t="n">
        <v>10</v>
      </c>
    </row>
    <row r="819">
      <c r="A819" t="n">
        <v>42</v>
      </c>
      <c r="B819" t="n">
        <v>115</v>
      </c>
      <c r="C819" t="inlineStr">
        <is>
          <t xml:space="preserve">CONCLUIDO	</t>
        </is>
      </c>
      <c r="D819" t="n">
        <v>3.5207</v>
      </c>
      <c r="E819" t="n">
        <v>28.4</v>
      </c>
      <c r="F819" t="n">
        <v>24.78</v>
      </c>
      <c r="G819" t="n">
        <v>67.56999999999999</v>
      </c>
      <c r="H819" t="n">
        <v>0.85</v>
      </c>
      <c r="I819" t="n">
        <v>22</v>
      </c>
      <c r="J819" t="n">
        <v>240.84</v>
      </c>
      <c r="K819" t="n">
        <v>56.94</v>
      </c>
      <c r="L819" t="n">
        <v>11.5</v>
      </c>
      <c r="M819" t="n">
        <v>20</v>
      </c>
      <c r="N819" t="n">
        <v>57.39</v>
      </c>
      <c r="O819" t="n">
        <v>29937.16</v>
      </c>
      <c r="P819" t="n">
        <v>331.94</v>
      </c>
      <c r="Q819" t="n">
        <v>1397.23</v>
      </c>
      <c r="R819" t="n">
        <v>92.52</v>
      </c>
      <c r="S819" t="n">
        <v>66.97</v>
      </c>
      <c r="T819" t="n">
        <v>10152.56</v>
      </c>
      <c r="U819" t="n">
        <v>0.72</v>
      </c>
      <c r="V819" t="n">
        <v>0.85</v>
      </c>
      <c r="W819" t="n">
        <v>5.33</v>
      </c>
      <c r="X819" t="n">
        <v>0.61</v>
      </c>
      <c r="Y819" t="n">
        <v>1</v>
      </c>
      <c r="Z819" t="n">
        <v>10</v>
      </c>
    </row>
    <row r="820">
      <c r="A820" t="n">
        <v>43</v>
      </c>
      <c r="B820" t="n">
        <v>115</v>
      </c>
      <c r="C820" t="inlineStr">
        <is>
          <t xml:space="preserve">CONCLUIDO	</t>
        </is>
      </c>
      <c r="D820" t="n">
        <v>3.5321</v>
      </c>
      <c r="E820" t="n">
        <v>28.31</v>
      </c>
      <c r="F820" t="n">
        <v>24.73</v>
      </c>
      <c r="G820" t="n">
        <v>70.65000000000001</v>
      </c>
      <c r="H820" t="n">
        <v>0.87</v>
      </c>
      <c r="I820" t="n">
        <v>21</v>
      </c>
      <c r="J820" t="n">
        <v>241.27</v>
      </c>
      <c r="K820" t="n">
        <v>56.94</v>
      </c>
      <c r="L820" t="n">
        <v>11.75</v>
      </c>
      <c r="M820" t="n">
        <v>19</v>
      </c>
      <c r="N820" t="n">
        <v>57.58</v>
      </c>
      <c r="O820" t="n">
        <v>29991.11</v>
      </c>
      <c r="P820" t="n">
        <v>328</v>
      </c>
      <c r="Q820" t="n">
        <v>1397.28</v>
      </c>
      <c r="R820" t="n">
        <v>90.92</v>
      </c>
      <c r="S820" t="n">
        <v>66.97</v>
      </c>
      <c r="T820" t="n">
        <v>9357.93</v>
      </c>
      <c r="U820" t="n">
        <v>0.74</v>
      </c>
      <c r="V820" t="n">
        <v>0.85</v>
      </c>
      <c r="W820" t="n">
        <v>5.33</v>
      </c>
      <c r="X820" t="n">
        <v>0.5600000000000001</v>
      </c>
      <c r="Y820" t="n">
        <v>1</v>
      </c>
      <c r="Z820" t="n">
        <v>10</v>
      </c>
    </row>
    <row r="821">
      <c r="A821" t="n">
        <v>44</v>
      </c>
      <c r="B821" t="n">
        <v>115</v>
      </c>
      <c r="C821" t="inlineStr">
        <is>
          <t xml:space="preserve">CONCLUIDO	</t>
        </is>
      </c>
      <c r="D821" t="n">
        <v>3.5287</v>
      </c>
      <c r="E821" t="n">
        <v>28.34</v>
      </c>
      <c r="F821" t="n">
        <v>24.76</v>
      </c>
      <c r="G821" t="n">
        <v>70.73</v>
      </c>
      <c r="H821" t="n">
        <v>0.88</v>
      </c>
      <c r="I821" t="n">
        <v>21</v>
      </c>
      <c r="J821" t="n">
        <v>241.71</v>
      </c>
      <c r="K821" t="n">
        <v>56.94</v>
      </c>
      <c r="L821" t="n">
        <v>12</v>
      </c>
      <c r="M821" t="n">
        <v>19</v>
      </c>
      <c r="N821" t="n">
        <v>57.77</v>
      </c>
      <c r="O821" t="n">
        <v>30045.13</v>
      </c>
      <c r="P821" t="n">
        <v>328.07</v>
      </c>
      <c r="Q821" t="n">
        <v>1397.18</v>
      </c>
      <c r="R821" t="n">
        <v>91.65000000000001</v>
      </c>
      <c r="S821" t="n">
        <v>66.97</v>
      </c>
      <c r="T821" t="n">
        <v>9720.459999999999</v>
      </c>
      <c r="U821" t="n">
        <v>0.73</v>
      </c>
      <c r="V821" t="n">
        <v>0.85</v>
      </c>
      <c r="W821" t="n">
        <v>5.33</v>
      </c>
      <c r="X821" t="n">
        <v>0.59</v>
      </c>
      <c r="Y821" t="n">
        <v>1</v>
      </c>
      <c r="Z821" t="n">
        <v>10</v>
      </c>
    </row>
    <row r="822">
      <c r="A822" t="n">
        <v>45</v>
      </c>
      <c r="B822" t="n">
        <v>115</v>
      </c>
      <c r="C822" t="inlineStr">
        <is>
          <t xml:space="preserve">CONCLUIDO	</t>
        </is>
      </c>
      <c r="D822" t="n">
        <v>3.5408</v>
      </c>
      <c r="E822" t="n">
        <v>28.24</v>
      </c>
      <c r="F822" t="n">
        <v>24.7</v>
      </c>
      <c r="G822" t="n">
        <v>74.11</v>
      </c>
      <c r="H822" t="n">
        <v>0.9</v>
      </c>
      <c r="I822" t="n">
        <v>20</v>
      </c>
      <c r="J822" t="n">
        <v>242.15</v>
      </c>
      <c r="K822" t="n">
        <v>56.94</v>
      </c>
      <c r="L822" t="n">
        <v>12.25</v>
      </c>
      <c r="M822" t="n">
        <v>18</v>
      </c>
      <c r="N822" t="n">
        <v>57.96</v>
      </c>
      <c r="O822" t="n">
        <v>30099.23</v>
      </c>
      <c r="P822" t="n">
        <v>325.16</v>
      </c>
      <c r="Q822" t="n">
        <v>1397.18</v>
      </c>
      <c r="R822" t="n">
        <v>90.17</v>
      </c>
      <c r="S822" t="n">
        <v>66.97</v>
      </c>
      <c r="T822" t="n">
        <v>8986.5</v>
      </c>
      <c r="U822" t="n">
        <v>0.74</v>
      </c>
      <c r="V822" t="n">
        <v>0.85</v>
      </c>
      <c r="W822" t="n">
        <v>5.32</v>
      </c>
      <c r="X822" t="n">
        <v>0.54</v>
      </c>
      <c r="Y822" t="n">
        <v>1</v>
      </c>
      <c r="Z822" t="n">
        <v>10</v>
      </c>
    </row>
    <row r="823">
      <c r="A823" t="n">
        <v>46</v>
      </c>
      <c r="B823" t="n">
        <v>115</v>
      </c>
      <c r="C823" t="inlineStr">
        <is>
          <t xml:space="preserve">CONCLUIDO	</t>
        </is>
      </c>
      <c r="D823" t="n">
        <v>3.5418</v>
      </c>
      <c r="E823" t="n">
        <v>28.23</v>
      </c>
      <c r="F823" t="n">
        <v>24.7</v>
      </c>
      <c r="G823" t="n">
        <v>74.09</v>
      </c>
      <c r="H823" t="n">
        <v>0.92</v>
      </c>
      <c r="I823" t="n">
        <v>20</v>
      </c>
      <c r="J823" t="n">
        <v>242.59</v>
      </c>
      <c r="K823" t="n">
        <v>56.94</v>
      </c>
      <c r="L823" t="n">
        <v>12.5</v>
      </c>
      <c r="M823" t="n">
        <v>18</v>
      </c>
      <c r="N823" t="n">
        <v>58.15</v>
      </c>
      <c r="O823" t="n">
        <v>30153.38</v>
      </c>
      <c r="P823" t="n">
        <v>325.5</v>
      </c>
      <c r="Q823" t="n">
        <v>1397.21</v>
      </c>
      <c r="R823" t="n">
        <v>89.87</v>
      </c>
      <c r="S823" t="n">
        <v>66.97</v>
      </c>
      <c r="T823" t="n">
        <v>8835.74</v>
      </c>
      <c r="U823" t="n">
        <v>0.75</v>
      </c>
      <c r="V823" t="n">
        <v>0.85</v>
      </c>
      <c r="W823" t="n">
        <v>5.33</v>
      </c>
      <c r="X823" t="n">
        <v>0.53</v>
      </c>
      <c r="Y823" t="n">
        <v>1</v>
      </c>
      <c r="Z823" t="n">
        <v>10</v>
      </c>
    </row>
    <row r="824">
      <c r="A824" t="n">
        <v>47</v>
      </c>
      <c r="B824" t="n">
        <v>115</v>
      </c>
      <c r="C824" t="inlineStr">
        <is>
          <t xml:space="preserve">CONCLUIDO	</t>
        </is>
      </c>
      <c r="D824" t="n">
        <v>3.5411</v>
      </c>
      <c r="E824" t="n">
        <v>28.24</v>
      </c>
      <c r="F824" t="n">
        <v>24.7</v>
      </c>
      <c r="G824" t="n">
        <v>74.09999999999999</v>
      </c>
      <c r="H824" t="n">
        <v>0.93</v>
      </c>
      <c r="I824" t="n">
        <v>20</v>
      </c>
      <c r="J824" t="n">
        <v>243.03</v>
      </c>
      <c r="K824" t="n">
        <v>56.94</v>
      </c>
      <c r="L824" t="n">
        <v>12.75</v>
      </c>
      <c r="M824" t="n">
        <v>18</v>
      </c>
      <c r="N824" t="n">
        <v>58.34</v>
      </c>
      <c r="O824" t="n">
        <v>30207.61</v>
      </c>
      <c r="P824" t="n">
        <v>322.18</v>
      </c>
      <c r="Q824" t="n">
        <v>1397.18</v>
      </c>
      <c r="R824" t="n">
        <v>90.27</v>
      </c>
      <c r="S824" t="n">
        <v>66.97</v>
      </c>
      <c r="T824" t="n">
        <v>9037.84</v>
      </c>
      <c r="U824" t="n">
        <v>0.74</v>
      </c>
      <c r="V824" t="n">
        <v>0.85</v>
      </c>
      <c r="W824" t="n">
        <v>5.32</v>
      </c>
      <c r="X824" t="n">
        <v>0.54</v>
      </c>
      <c r="Y824" t="n">
        <v>1</v>
      </c>
      <c r="Z824" t="n">
        <v>10</v>
      </c>
    </row>
    <row r="825">
      <c r="A825" t="n">
        <v>48</v>
      </c>
      <c r="B825" t="n">
        <v>115</v>
      </c>
      <c r="C825" t="inlineStr">
        <is>
          <t xml:space="preserve">CONCLUIDO	</t>
        </is>
      </c>
      <c r="D825" t="n">
        <v>3.5483</v>
      </c>
      <c r="E825" t="n">
        <v>28.18</v>
      </c>
      <c r="F825" t="n">
        <v>24.69</v>
      </c>
      <c r="G825" t="n">
        <v>77.95999999999999</v>
      </c>
      <c r="H825" t="n">
        <v>0.95</v>
      </c>
      <c r="I825" t="n">
        <v>19</v>
      </c>
      <c r="J825" t="n">
        <v>243.47</v>
      </c>
      <c r="K825" t="n">
        <v>56.94</v>
      </c>
      <c r="L825" t="n">
        <v>13</v>
      </c>
      <c r="M825" t="n">
        <v>17</v>
      </c>
      <c r="N825" t="n">
        <v>58.53</v>
      </c>
      <c r="O825" t="n">
        <v>30261.91</v>
      </c>
      <c r="P825" t="n">
        <v>322.58</v>
      </c>
      <c r="Q825" t="n">
        <v>1397.33</v>
      </c>
      <c r="R825" t="n">
        <v>89.51000000000001</v>
      </c>
      <c r="S825" t="n">
        <v>66.97</v>
      </c>
      <c r="T825" t="n">
        <v>8664.02</v>
      </c>
      <c r="U825" t="n">
        <v>0.75</v>
      </c>
      <c r="V825" t="n">
        <v>0.85</v>
      </c>
      <c r="W825" t="n">
        <v>5.33</v>
      </c>
      <c r="X825" t="n">
        <v>0.52</v>
      </c>
      <c r="Y825" t="n">
        <v>1</v>
      </c>
      <c r="Z825" t="n">
        <v>10</v>
      </c>
    </row>
    <row r="826">
      <c r="A826" t="n">
        <v>49</v>
      </c>
      <c r="B826" t="n">
        <v>115</v>
      </c>
      <c r="C826" t="inlineStr">
        <is>
          <t xml:space="preserve">CONCLUIDO	</t>
        </is>
      </c>
      <c r="D826" t="n">
        <v>3.5488</v>
      </c>
      <c r="E826" t="n">
        <v>28.18</v>
      </c>
      <c r="F826" t="n">
        <v>24.68</v>
      </c>
      <c r="G826" t="n">
        <v>77.95</v>
      </c>
      <c r="H826" t="n">
        <v>0.97</v>
      </c>
      <c r="I826" t="n">
        <v>19</v>
      </c>
      <c r="J826" t="n">
        <v>243.91</v>
      </c>
      <c r="K826" t="n">
        <v>56.94</v>
      </c>
      <c r="L826" t="n">
        <v>13.25</v>
      </c>
      <c r="M826" t="n">
        <v>17</v>
      </c>
      <c r="N826" t="n">
        <v>58.72</v>
      </c>
      <c r="O826" t="n">
        <v>30316.27</v>
      </c>
      <c r="P826" t="n">
        <v>320.65</v>
      </c>
      <c r="Q826" t="n">
        <v>1397.19</v>
      </c>
      <c r="R826" t="n">
        <v>89.39</v>
      </c>
      <c r="S826" t="n">
        <v>66.97</v>
      </c>
      <c r="T826" t="n">
        <v>8602.950000000001</v>
      </c>
      <c r="U826" t="n">
        <v>0.75</v>
      </c>
      <c r="V826" t="n">
        <v>0.85</v>
      </c>
      <c r="W826" t="n">
        <v>5.33</v>
      </c>
      <c r="X826" t="n">
        <v>0.52</v>
      </c>
      <c r="Y826" t="n">
        <v>1</v>
      </c>
      <c r="Z826" t="n">
        <v>10</v>
      </c>
    </row>
    <row r="827">
      <c r="A827" t="n">
        <v>50</v>
      </c>
      <c r="B827" t="n">
        <v>115</v>
      </c>
      <c r="C827" t="inlineStr">
        <is>
          <t xml:space="preserve">CONCLUIDO	</t>
        </is>
      </c>
      <c r="D827" t="n">
        <v>3.5592</v>
      </c>
      <c r="E827" t="n">
        <v>28.1</v>
      </c>
      <c r="F827" t="n">
        <v>24.65</v>
      </c>
      <c r="G827" t="n">
        <v>82.15000000000001</v>
      </c>
      <c r="H827" t="n">
        <v>0.98</v>
      </c>
      <c r="I827" t="n">
        <v>18</v>
      </c>
      <c r="J827" t="n">
        <v>244.35</v>
      </c>
      <c r="K827" t="n">
        <v>56.94</v>
      </c>
      <c r="L827" t="n">
        <v>13.5</v>
      </c>
      <c r="M827" t="n">
        <v>16</v>
      </c>
      <c r="N827" t="n">
        <v>58.91</v>
      </c>
      <c r="O827" t="n">
        <v>30370.7</v>
      </c>
      <c r="P827" t="n">
        <v>318.1</v>
      </c>
      <c r="Q827" t="n">
        <v>1397.17</v>
      </c>
      <c r="R827" t="n">
        <v>88.23</v>
      </c>
      <c r="S827" t="n">
        <v>66.97</v>
      </c>
      <c r="T827" t="n">
        <v>8024.54</v>
      </c>
      <c r="U827" t="n">
        <v>0.76</v>
      </c>
      <c r="V827" t="n">
        <v>0.85</v>
      </c>
      <c r="W827" t="n">
        <v>5.32</v>
      </c>
      <c r="X827" t="n">
        <v>0.48</v>
      </c>
      <c r="Y827" t="n">
        <v>1</v>
      </c>
      <c r="Z827" t="n">
        <v>10</v>
      </c>
    </row>
    <row r="828">
      <c r="A828" t="n">
        <v>51</v>
      </c>
      <c r="B828" t="n">
        <v>115</v>
      </c>
      <c r="C828" t="inlineStr">
        <is>
          <t xml:space="preserve">CONCLUIDO	</t>
        </is>
      </c>
      <c r="D828" t="n">
        <v>3.5569</v>
      </c>
      <c r="E828" t="n">
        <v>28.11</v>
      </c>
      <c r="F828" t="n">
        <v>24.66</v>
      </c>
      <c r="G828" t="n">
        <v>82.20999999999999</v>
      </c>
      <c r="H828" t="n">
        <v>1</v>
      </c>
      <c r="I828" t="n">
        <v>18</v>
      </c>
      <c r="J828" t="n">
        <v>244.79</v>
      </c>
      <c r="K828" t="n">
        <v>56.94</v>
      </c>
      <c r="L828" t="n">
        <v>13.75</v>
      </c>
      <c r="M828" t="n">
        <v>16</v>
      </c>
      <c r="N828" t="n">
        <v>59.1</v>
      </c>
      <c r="O828" t="n">
        <v>30425.2</v>
      </c>
      <c r="P828" t="n">
        <v>318.49</v>
      </c>
      <c r="Q828" t="n">
        <v>1397.28</v>
      </c>
      <c r="R828" t="n">
        <v>89.06</v>
      </c>
      <c r="S828" t="n">
        <v>66.97</v>
      </c>
      <c r="T828" t="n">
        <v>8443.940000000001</v>
      </c>
      <c r="U828" t="n">
        <v>0.75</v>
      </c>
      <c r="V828" t="n">
        <v>0.85</v>
      </c>
      <c r="W828" t="n">
        <v>5.32</v>
      </c>
      <c r="X828" t="n">
        <v>0.5</v>
      </c>
      <c r="Y828" t="n">
        <v>1</v>
      </c>
      <c r="Z828" t="n">
        <v>10</v>
      </c>
    </row>
    <row r="829">
      <c r="A829" t="n">
        <v>52</v>
      </c>
      <c r="B829" t="n">
        <v>115</v>
      </c>
      <c r="C829" t="inlineStr">
        <is>
          <t xml:space="preserve">CONCLUIDO	</t>
        </is>
      </c>
      <c r="D829" t="n">
        <v>3.5583</v>
      </c>
      <c r="E829" t="n">
        <v>28.1</v>
      </c>
      <c r="F829" t="n">
        <v>24.65</v>
      </c>
      <c r="G829" t="n">
        <v>82.17</v>
      </c>
      <c r="H829" t="n">
        <v>1.02</v>
      </c>
      <c r="I829" t="n">
        <v>18</v>
      </c>
      <c r="J829" t="n">
        <v>245.23</v>
      </c>
      <c r="K829" t="n">
        <v>56.94</v>
      </c>
      <c r="L829" t="n">
        <v>14</v>
      </c>
      <c r="M829" t="n">
        <v>16</v>
      </c>
      <c r="N829" t="n">
        <v>59.29</v>
      </c>
      <c r="O829" t="n">
        <v>30479.78</v>
      </c>
      <c r="P829" t="n">
        <v>315.86</v>
      </c>
      <c r="Q829" t="n">
        <v>1397.17</v>
      </c>
      <c r="R829" t="n">
        <v>88.34</v>
      </c>
      <c r="S829" t="n">
        <v>66.97</v>
      </c>
      <c r="T829" t="n">
        <v>8083.63</v>
      </c>
      <c r="U829" t="n">
        <v>0.76</v>
      </c>
      <c r="V829" t="n">
        <v>0.85</v>
      </c>
      <c r="W829" t="n">
        <v>5.33</v>
      </c>
      <c r="X829" t="n">
        <v>0.49</v>
      </c>
      <c r="Y829" t="n">
        <v>1</v>
      </c>
      <c r="Z829" t="n">
        <v>10</v>
      </c>
    </row>
    <row r="830">
      <c r="A830" t="n">
        <v>53</v>
      </c>
      <c r="B830" t="n">
        <v>115</v>
      </c>
      <c r="C830" t="inlineStr">
        <is>
          <t xml:space="preserve">CONCLUIDO	</t>
        </is>
      </c>
      <c r="D830" t="n">
        <v>3.5697</v>
      </c>
      <c r="E830" t="n">
        <v>28.01</v>
      </c>
      <c r="F830" t="n">
        <v>24.61</v>
      </c>
      <c r="G830" t="n">
        <v>86.84999999999999</v>
      </c>
      <c r="H830" t="n">
        <v>1.03</v>
      </c>
      <c r="I830" t="n">
        <v>17</v>
      </c>
      <c r="J830" t="n">
        <v>245.68</v>
      </c>
      <c r="K830" t="n">
        <v>56.94</v>
      </c>
      <c r="L830" t="n">
        <v>14.25</v>
      </c>
      <c r="M830" t="n">
        <v>15</v>
      </c>
      <c r="N830" t="n">
        <v>59.48</v>
      </c>
      <c r="O830" t="n">
        <v>30534.42</v>
      </c>
      <c r="P830" t="n">
        <v>313.59</v>
      </c>
      <c r="Q830" t="n">
        <v>1397.18</v>
      </c>
      <c r="R830" t="n">
        <v>86.93000000000001</v>
      </c>
      <c r="S830" t="n">
        <v>66.97</v>
      </c>
      <c r="T830" t="n">
        <v>7382.68</v>
      </c>
      <c r="U830" t="n">
        <v>0.77</v>
      </c>
      <c r="V830" t="n">
        <v>0.86</v>
      </c>
      <c r="W830" t="n">
        <v>5.32</v>
      </c>
      <c r="X830" t="n">
        <v>0.44</v>
      </c>
      <c r="Y830" t="n">
        <v>1</v>
      </c>
      <c r="Z830" t="n">
        <v>10</v>
      </c>
    </row>
    <row r="831">
      <c r="A831" t="n">
        <v>54</v>
      </c>
      <c r="B831" t="n">
        <v>115</v>
      </c>
      <c r="C831" t="inlineStr">
        <is>
          <t xml:space="preserve">CONCLUIDO	</t>
        </is>
      </c>
      <c r="D831" t="n">
        <v>3.5674</v>
      </c>
      <c r="E831" t="n">
        <v>28.03</v>
      </c>
      <c r="F831" t="n">
        <v>24.62</v>
      </c>
      <c r="G831" t="n">
        <v>86.91</v>
      </c>
      <c r="H831" t="n">
        <v>1.05</v>
      </c>
      <c r="I831" t="n">
        <v>17</v>
      </c>
      <c r="J831" t="n">
        <v>246.12</v>
      </c>
      <c r="K831" t="n">
        <v>56.94</v>
      </c>
      <c r="L831" t="n">
        <v>14.5</v>
      </c>
      <c r="M831" t="n">
        <v>15</v>
      </c>
      <c r="N831" t="n">
        <v>59.68</v>
      </c>
      <c r="O831" t="n">
        <v>30589.13</v>
      </c>
      <c r="P831" t="n">
        <v>313.13</v>
      </c>
      <c r="Q831" t="n">
        <v>1397.19</v>
      </c>
      <c r="R831" t="n">
        <v>87.5</v>
      </c>
      <c r="S831" t="n">
        <v>66.97</v>
      </c>
      <c r="T831" t="n">
        <v>7666.06</v>
      </c>
      <c r="U831" t="n">
        <v>0.77</v>
      </c>
      <c r="V831" t="n">
        <v>0.85</v>
      </c>
      <c r="W831" t="n">
        <v>5.32</v>
      </c>
      <c r="X831" t="n">
        <v>0.46</v>
      </c>
      <c r="Y831" t="n">
        <v>1</v>
      </c>
      <c r="Z831" t="n">
        <v>10</v>
      </c>
    </row>
    <row r="832">
      <c r="A832" t="n">
        <v>55</v>
      </c>
      <c r="B832" t="n">
        <v>115</v>
      </c>
      <c r="C832" t="inlineStr">
        <is>
          <t xml:space="preserve">CONCLUIDO	</t>
        </is>
      </c>
      <c r="D832" t="n">
        <v>3.5661</v>
      </c>
      <c r="E832" t="n">
        <v>28.04</v>
      </c>
      <c r="F832" t="n">
        <v>24.64</v>
      </c>
      <c r="G832" t="n">
        <v>86.95</v>
      </c>
      <c r="H832" t="n">
        <v>1.06</v>
      </c>
      <c r="I832" t="n">
        <v>17</v>
      </c>
      <c r="J832" t="n">
        <v>246.57</v>
      </c>
      <c r="K832" t="n">
        <v>56.94</v>
      </c>
      <c r="L832" t="n">
        <v>14.75</v>
      </c>
      <c r="M832" t="n">
        <v>15</v>
      </c>
      <c r="N832" t="n">
        <v>59.87</v>
      </c>
      <c r="O832" t="n">
        <v>30643.91</v>
      </c>
      <c r="P832" t="n">
        <v>310.5</v>
      </c>
      <c r="Q832" t="n">
        <v>1397.22</v>
      </c>
      <c r="R832" t="n">
        <v>87.88</v>
      </c>
      <c r="S832" t="n">
        <v>66.97</v>
      </c>
      <c r="T832" t="n">
        <v>7858.93</v>
      </c>
      <c r="U832" t="n">
        <v>0.76</v>
      </c>
      <c r="V832" t="n">
        <v>0.85</v>
      </c>
      <c r="W832" t="n">
        <v>5.32</v>
      </c>
      <c r="X832" t="n">
        <v>0.47</v>
      </c>
      <c r="Y832" t="n">
        <v>1</v>
      </c>
      <c r="Z832" t="n">
        <v>10</v>
      </c>
    </row>
    <row r="833">
      <c r="A833" t="n">
        <v>56</v>
      </c>
      <c r="B833" t="n">
        <v>115</v>
      </c>
      <c r="C833" t="inlineStr">
        <is>
          <t xml:space="preserve">CONCLUIDO	</t>
        </is>
      </c>
      <c r="D833" t="n">
        <v>3.5748</v>
      </c>
      <c r="E833" t="n">
        <v>27.97</v>
      </c>
      <c r="F833" t="n">
        <v>24.61</v>
      </c>
      <c r="G833" t="n">
        <v>92.29000000000001</v>
      </c>
      <c r="H833" t="n">
        <v>1.08</v>
      </c>
      <c r="I833" t="n">
        <v>16</v>
      </c>
      <c r="J833" t="n">
        <v>247.01</v>
      </c>
      <c r="K833" t="n">
        <v>56.94</v>
      </c>
      <c r="L833" t="n">
        <v>15</v>
      </c>
      <c r="M833" t="n">
        <v>14</v>
      </c>
      <c r="N833" t="n">
        <v>60.07</v>
      </c>
      <c r="O833" t="n">
        <v>30698.76</v>
      </c>
      <c r="P833" t="n">
        <v>311</v>
      </c>
      <c r="Q833" t="n">
        <v>1397.32</v>
      </c>
      <c r="R833" t="n">
        <v>87.01000000000001</v>
      </c>
      <c r="S833" t="n">
        <v>66.97</v>
      </c>
      <c r="T833" t="n">
        <v>7425.47</v>
      </c>
      <c r="U833" t="n">
        <v>0.77</v>
      </c>
      <c r="V833" t="n">
        <v>0.86</v>
      </c>
      <c r="W833" t="n">
        <v>5.32</v>
      </c>
      <c r="X833" t="n">
        <v>0.45</v>
      </c>
      <c r="Y833" t="n">
        <v>1</v>
      </c>
      <c r="Z833" t="n">
        <v>10</v>
      </c>
    </row>
    <row r="834">
      <c r="A834" t="n">
        <v>57</v>
      </c>
      <c r="B834" t="n">
        <v>115</v>
      </c>
      <c r="C834" t="inlineStr">
        <is>
          <t xml:space="preserve">CONCLUIDO	</t>
        </is>
      </c>
      <c r="D834" t="n">
        <v>3.5768</v>
      </c>
      <c r="E834" t="n">
        <v>27.96</v>
      </c>
      <c r="F834" t="n">
        <v>24.59</v>
      </c>
      <c r="G834" t="n">
        <v>92.23</v>
      </c>
      <c r="H834" t="n">
        <v>1.1</v>
      </c>
      <c r="I834" t="n">
        <v>16</v>
      </c>
      <c r="J834" t="n">
        <v>247.46</v>
      </c>
      <c r="K834" t="n">
        <v>56.94</v>
      </c>
      <c r="L834" t="n">
        <v>15.25</v>
      </c>
      <c r="M834" t="n">
        <v>14</v>
      </c>
      <c r="N834" t="n">
        <v>60.26</v>
      </c>
      <c r="O834" t="n">
        <v>30753.68</v>
      </c>
      <c r="P834" t="n">
        <v>309.38</v>
      </c>
      <c r="Q834" t="n">
        <v>1397.27</v>
      </c>
      <c r="R834" t="n">
        <v>86.73999999999999</v>
      </c>
      <c r="S834" t="n">
        <v>66.97</v>
      </c>
      <c r="T834" t="n">
        <v>7289.41</v>
      </c>
      <c r="U834" t="n">
        <v>0.77</v>
      </c>
      <c r="V834" t="n">
        <v>0.86</v>
      </c>
      <c r="W834" t="n">
        <v>5.31</v>
      </c>
      <c r="X834" t="n">
        <v>0.43</v>
      </c>
      <c r="Y834" t="n">
        <v>1</v>
      </c>
      <c r="Z834" t="n">
        <v>10</v>
      </c>
    </row>
    <row r="835">
      <c r="A835" t="n">
        <v>58</v>
      </c>
      <c r="B835" t="n">
        <v>115</v>
      </c>
      <c r="C835" t="inlineStr">
        <is>
          <t xml:space="preserve">CONCLUIDO	</t>
        </is>
      </c>
      <c r="D835" t="n">
        <v>3.5763</v>
      </c>
      <c r="E835" t="n">
        <v>27.96</v>
      </c>
      <c r="F835" t="n">
        <v>24.6</v>
      </c>
      <c r="G835" t="n">
        <v>92.25</v>
      </c>
      <c r="H835" t="n">
        <v>1.11</v>
      </c>
      <c r="I835" t="n">
        <v>16</v>
      </c>
      <c r="J835" t="n">
        <v>247.9</v>
      </c>
      <c r="K835" t="n">
        <v>56.94</v>
      </c>
      <c r="L835" t="n">
        <v>15.5</v>
      </c>
      <c r="M835" t="n">
        <v>14</v>
      </c>
      <c r="N835" t="n">
        <v>60.46</v>
      </c>
      <c r="O835" t="n">
        <v>30808.68</v>
      </c>
      <c r="P835" t="n">
        <v>307.64</v>
      </c>
      <c r="Q835" t="n">
        <v>1397.22</v>
      </c>
      <c r="R835" t="n">
        <v>86.67</v>
      </c>
      <c r="S835" t="n">
        <v>66.97</v>
      </c>
      <c r="T835" t="n">
        <v>7256.5</v>
      </c>
      <c r="U835" t="n">
        <v>0.77</v>
      </c>
      <c r="V835" t="n">
        <v>0.86</v>
      </c>
      <c r="W835" t="n">
        <v>5.32</v>
      </c>
      <c r="X835" t="n">
        <v>0.43</v>
      </c>
      <c r="Y835" t="n">
        <v>1</v>
      </c>
      <c r="Z835" t="n">
        <v>10</v>
      </c>
    </row>
    <row r="836">
      <c r="A836" t="n">
        <v>59</v>
      </c>
      <c r="B836" t="n">
        <v>115</v>
      </c>
      <c r="C836" t="inlineStr">
        <is>
          <t xml:space="preserve">CONCLUIDO	</t>
        </is>
      </c>
      <c r="D836" t="n">
        <v>3.5868</v>
      </c>
      <c r="E836" t="n">
        <v>27.88</v>
      </c>
      <c r="F836" t="n">
        <v>24.56</v>
      </c>
      <c r="G836" t="n">
        <v>98.23999999999999</v>
      </c>
      <c r="H836" t="n">
        <v>1.13</v>
      </c>
      <c r="I836" t="n">
        <v>15</v>
      </c>
      <c r="J836" t="n">
        <v>248.35</v>
      </c>
      <c r="K836" t="n">
        <v>56.94</v>
      </c>
      <c r="L836" t="n">
        <v>15.75</v>
      </c>
      <c r="M836" t="n">
        <v>13</v>
      </c>
      <c r="N836" t="n">
        <v>60.66</v>
      </c>
      <c r="O836" t="n">
        <v>30863.74</v>
      </c>
      <c r="P836" t="n">
        <v>305.91</v>
      </c>
      <c r="Q836" t="n">
        <v>1397.21</v>
      </c>
      <c r="R836" t="n">
        <v>85.31999999999999</v>
      </c>
      <c r="S836" t="n">
        <v>66.97</v>
      </c>
      <c r="T836" t="n">
        <v>6586.12</v>
      </c>
      <c r="U836" t="n">
        <v>0.78</v>
      </c>
      <c r="V836" t="n">
        <v>0.86</v>
      </c>
      <c r="W836" t="n">
        <v>5.32</v>
      </c>
      <c r="X836" t="n">
        <v>0.4</v>
      </c>
      <c r="Y836" t="n">
        <v>1</v>
      </c>
      <c r="Z836" t="n">
        <v>10</v>
      </c>
    </row>
    <row r="837">
      <c r="A837" t="n">
        <v>60</v>
      </c>
      <c r="B837" t="n">
        <v>115</v>
      </c>
      <c r="C837" t="inlineStr">
        <is>
          <t xml:space="preserve">CONCLUIDO	</t>
        </is>
      </c>
      <c r="D837" t="n">
        <v>3.5867</v>
      </c>
      <c r="E837" t="n">
        <v>27.88</v>
      </c>
      <c r="F837" t="n">
        <v>24.56</v>
      </c>
      <c r="G837" t="n">
        <v>98.25</v>
      </c>
      <c r="H837" t="n">
        <v>1.14</v>
      </c>
      <c r="I837" t="n">
        <v>15</v>
      </c>
      <c r="J837" t="n">
        <v>248.79</v>
      </c>
      <c r="K837" t="n">
        <v>56.94</v>
      </c>
      <c r="L837" t="n">
        <v>16</v>
      </c>
      <c r="M837" t="n">
        <v>13</v>
      </c>
      <c r="N837" t="n">
        <v>60.85</v>
      </c>
      <c r="O837" t="n">
        <v>30918.88</v>
      </c>
      <c r="P837" t="n">
        <v>304.9</v>
      </c>
      <c r="Q837" t="n">
        <v>1397.19</v>
      </c>
      <c r="R837" t="n">
        <v>85.45</v>
      </c>
      <c r="S837" t="n">
        <v>66.97</v>
      </c>
      <c r="T837" t="n">
        <v>6653.58</v>
      </c>
      <c r="U837" t="n">
        <v>0.78</v>
      </c>
      <c r="V837" t="n">
        <v>0.86</v>
      </c>
      <c r="W837" t="n">
        <v>5.32</v>
      </c>
      <c r="X837" t="n">
        <v>0.4</v>
      </c>
      <c r="Y837" t="n">
        <v>1</v>
      </c>
      <c r="Z837" t="n">
        <v>10</v>
      </c>
    </row>
    <row r="838">
      <c r="A838" t="n">
        <v>61</v>
      </c>
      <c r="B838" t="n">
        <v>115</v>
      </c>
      <c r="C838" t="inlineStr">
        <is>
          <t xml:space="preserve">CONCLUIDO	</t>
        </is>
      </c>
      <c r="D838" t="n">
        <v>3.5853</v>
      </c>
      <c r="E838" t="n">
        <v>27.89</v>
      </c>
      <c r="F838" t="n">
        <v>24.57</v>
      </c>
      <c r="G838" t="n">
        <v>98.29000000000001</v>
      </c>
      <c r="H838" t="n">
        <v>1.16</v>
      </c>
      <c r="I838" t="n">
        <v>15</v>
      </c>
      <c r="J838" t="n">
        <v>249.24</v>
      </c>
      <c r="K838" t="n">
        <v>56.94</v>
      </c>
      <c r="L838" t="n">
        <v>16.25</v>
      </c>
      <c r="M838" t="n">
        <v>12</v>
      </c>
      <c r="N838" t="n">
        <v>61.05</v>
      </c>
      <c r="O838" t="n">
        <v>30974.09</v>
      </c>
      <c r="P838" t="n">
        <v>302.08</v>
      </c>
      <c r="Q838" t="n">
        <v>1397.22</v>
      </c>
      <c r="R838" t="n">
        <v>85.73999999999999</v>
      </c>
      <c r="S838" t="n">
        <v>66.97</v>
      </c>
      <c r="T838" t="n">
        <v>6796.63</v>
      </c>
      <c r="U838" t="n">
        <v>0.78</v>
      </c>
      <c r="V838" t="n">
        <v>0.86</v>
      </c>
      <c r="W838" t="n">
        <v>5.32</v>
      </c>
      <c r="X838" t="n">
        <v>0.41</v>
      </c>
      <c r="Y838" t="n">
        <v>1</v>
      </c>
      <c r="Z838" t="n">
        <v>10</v>
      </c>
    </row>
    <row r="839">
      <c r="A839" t="n">
        <v>62</v>
      </c>
      <c r="B839" t="n">
        <v>115</v>
      </c>
      <c r="C839" t="inlineStr">
        <is>
          <t xml:space="preserve">CONCLUIDO	</t>
        </is>
      </c>
      <c r="D839" t="n">
        <v>3.5858</v>
      </c>
      <c r="E839" t="n">
        <v>27.89</v>
      </c>
      <c r="F839" t="n">
        <v>24.57</v>
      </c>
      <c r="G839" t="n">
        <v>98.28</v>
      </c>
      <c r="H839" t="n">
        <v>1.18</v>
      </c>
      <c r="I839" t="n">
        <v>15</v>
      </c>
      <c r="J839" t="n">
        <v>249.69</v>
      </c>
      <c r="K839" t="n">
        <v>56.94</v>
      </c>
      <c r="L839" t="n">
        <v>16.5</v>
      </c>
      <c r="M839" t="n">
        <v>10</v>
      </c>
      <c r="N839" t="n">
        <v>61.25</v>
      </c>
      <c r="O839" t="n">
        <v>31029.37</v>
      </c>
      <c r="P839" t="n">
        <v>300.04</v>
      </c>
      <c r="Q839" t="n">
        <v>1397.19</v>
      </c>
      <c r="R839" t="n">
        <v>85.39</v>
      </c>
      <c r="S839" t="n">
        <v>66.97</v>
      </c>
      <c r="T839" t="n">
        <v>6620.55</v>
      </c>
      <c r="U839" t="n">
        <v>0.78</v>
      </c>
      <c r="V839" t="n">
        <v>0.86</v>
      </c>
      <c r="W839" t="n">
        <v>5.33</v>
      </c>
      <c r="X839" t="n">
        <v>0.4</v>
      </c>
      <c r="Y839" t="n">
        <v>1</v>
      </c>
      <c r="Z839" t="n">
        <v>10</v>
      </c>
    </row>
    <row r="840">
      <c r="A840" t="n">
        <v>63</v>
      </c>
      <c r="B840" t="n">
        <v>115</v>
      </c>
      <c r="C840" t="inlineStr">
        <is>
          <t xml:space="preserve">CONCLUIDO	</t>
        </is>
      </c>
      <c r="D840" t="n">
        <v>3.5956</v>
      </c>
      <c r="E840" t="n">
        <v>27.81</v>
      </c>
      <c r="F840" t="n">
        <v>24.54</v>
      </c>
      <c r="G840" t="n">
        <v>105.16</v>
      </c>
      <c r="H840" t="n">
        <v>1.19</v>
      </c>
      <c r="I840" t="n">
        <v>14</v>
      </c>
      <c r="J840" t="n">
        <v>250.14</v>
      </c>
      <c r="K840" t="n">
        <v>56.94</v>
      </c>
      <c r="L840" t="n">
        <v>16.75</v>
      </c>
      <c r="M840" t="n">
        <v>7</v>
      </c>
      <c r="N840" t="n">
        <v>61.45</v>
      </c>
      <c r="O840" t="n">
        <v>31084.72</v>
      </c>
      <c r="P840" t="n">
        <v>299.51</v>
      </c>
      <c r="Q840" t="n">
        <v>1397.25</v>
      </c>
      <c r="R840" t="n">
        <v>84.5</v>
      </c>
      <c r="S840" t="n">
        <v>66.97</v>
      </c>
      <c r="T840" t="n">
        <v>6183.1</v>
      </c>
      <c r="U840" t="n">
        <v>0.79</v>
      </c>
      <c r="V840" t="n">
        <v>0.86</v>
      </c>
      <c r="W840" t="n">
        <v>5.32</v>
      </c>
      <c r="X840" t="n">
        <v>0.37</v>
      </c>
      <c r="Y840" t="n">
        <v>1</v>
      </c>
      <c r="Z840" t="n">
        <v>10</v>
      </c>
    </row>
    <row r="841">
      <c r="A841" t="n">
        <v>64</v>
      </c>
      <c r="B841" t="n">
        <v>115</v>
      </c>
      <c r="C841" t="inlineStr">
        <is>
          <t xml:space="preserve">CONCLUIDO	</t>
        </is>
      </c>
      <c r="D841" t="n">
        <v>3.5977</v>
      </c>
      <c r="E841" t="n">
        <v>27.8</v>
      </c>
      <c r="F841" t="n">
        <v>24.52</v>
      </c>
      <c r="G841" t="n">
        <v>105.09</v>
      </c>
      <c r="H841" t="n">
        <v>1.21</v>
      </c>
      <c r="I841" t="n">
        <v>14</v>
      </c>
      <c r="J841" t="n">
        <v>250.59</v>
      </c>
      <c r="K841" t="n">
        <v>56.94</v>
      </c>
      <c r="L841" t="n">
        <v>17</v>
      </c>
      <c r="M841" t="n">
        <v>7</v>
      </c>
      <c r="N841" t="n">
        <v>61.65</v>
      </c>
      <c r="O841" t="n">
        <v>31140.15</v>
      </c>
      <c r="P841" t="n">
        <v>299.66</v>
      </c>
      <c r="Q841" t="n">
        <v>1397.19</v>
      </c>
      <c r="R841" t="n">
        <v>83.92</v>
      </c>
      <c r="S841" t="n">
        <v>66.97</v>
      </c>
      <c r="T841" t="n">
        <v>5892.45</v>
      </c>
      <c r="U841" t="n">
        <v>0.8</v>
      </c>
      <c r="V841" t="n">
        <v>0.86</v>
      </c>
      <c r="W841" t="n">
        <v>5.32</v>
      </c>
      <c r="X841" t="n">
        <v>0.36</v>
      </c>
      <c r="Y841" t="n">
        <v>1</v>
      </c>
      <c r="Z841" t="n">
        <v>10</v>
      </c>
    </row>
    <row r="842">
      <c r="A842" t="n">
        <v>65</v>
      </c>
      <c r="B842" t="n">
        <v>115</v>
      </c>
      <c r="C842" t="inlineStr">
        <is>
          <t xml:space="preserve">CONCLUIDO	</t>
        </is>
      </c>
      <c r="D842" t="n">
        <v>3.5948</v>
      </c>
      <c r="E842" t="n">
        <v>27.82</v>
      </c>
      <c r="F842" t="n">
        <v>24.54</v>
      </c>
      <c r="G842" t="n">
        <v>105.18</v>
      </c>
      <c r="H842" t="n">
        <v>1.22</v>
      </c>
      <c r="I842" t="n">
        <v>14</v>
      </c>
      <c r="J842" t="n">
        <v>251.04</v>
      </c>
      <c r="K842" t="n">
        <v>56.94</v>
      </c>
      <c r="L842" t="n">
        <v>17.25</v>
      </c>
      <c r="M842" t="n">
        <v>6</v>
      </c>
      <c r="N842" t="n">
        <v>61.85</v>
      </c>
      <c r="O842" t="n">
        <v>31195.65</v>
      </c>
      <c r="P842" t="n">
        <v>298.81</v>
      </c>
      <c r="Q842" t="n">
        <v>1397.22</v>
      </c>
      <c r="R842" t="n">
        <v>84.66</v>
      </c>
      <c r="S842" t="n">
        <v>66.97</v>
      </c>
      <c r="T842" t="n">
        <v>6263.03</v>
      </c>
      <c r="U842" t="n">
        <v>0.79</v>
      </c>
      <c r="V842" t="n">
        <v>0.86</v>
      </c>
      <c r="W842" t="n">
        <v>5.32</v>
      </c>
      <c r="X842" t="n">
        <v>0.38</v>
      </c>
      <c r="Y842" t="n">
        <v>1</v>
      </c>
      <c r="Z842" t="n">
        <v>10</v>
      </c>
    </row>
    <row r="843">
      <c r="A843" t="n">
        <v>66</v>
      </c>
      <c r="B843" t="n">
        <v>115</v>
      </c>
      <c r="C843" t="inlineStr">
        <is>
          <t xml:space="preserve">CONCLUIDO	</t>
        </is>
      </c>
      <c r="D843" t="n">
        <v>3.5955</v>
      </c>
      <c r="E843" t="n">
        <v>27.81</v>
      </c>
      <c r="F843" t="n">
        <v>24.54</v>
      </c>
      <c r="G843" t="n">
        <v>105.16</v>
      </c>
      <c r="H843" t="n">
        <v>1.24</v>
      </c>
      <c r="I843" t="n">
        <v>14</v>
      </c>
      <c r="J843" t="n">
        <v>251.49</v>
      </c>
      <c r="K843" t="n">
        <v>56.94</v>
      </c>
      <c r="L843" t="n">
        <v>17.5</v>
      </c>
      <c r="M843" t="n">
        <v>6</v>
      </c>
      <c r="N843" t="n">
        <v>62.05</v>
      </c>
      <c r="O843" t="n">
        <v>31251.22</v>
      </c>
      <c r="P843" t="n">
        <v>297.75</v>
      </c>
      <c r="Q843" t="n">
        <v>1397.22</v>
      </c>
      <c r="R843" t="n">
        <v>84.2</v>
      </c>
      <c r="S843" t="n">
        <v>66.97</v>
      </c>
      <c r="T843" t="n">
        <v>6032.8</v>
      </c>
      <c r="U843" t="n">
        <v>0.8</v>
      </c>
      <c r="V843" t="n">
        <v>0.86</v>
      </c>
      <c r="W843" t="n">
        <v>5.33</v>
      </c>
      <c r="X843" t="n">
        <v>0.37</v>
      </c>
      <c r="Y843" t="n">
        <v>1</v>
      </c>
      <c r="Z843" t="n">
        <v>10</v>
      </c>
    </row>
    <row r="844">
      <c r="A844" t="n">
        <v>67</v>
      </c>
      <c r="B844" t="n">
        <v>115</v>
      </c>
      <c r="C844" t="inlineStr">
        <is>
          <t xml:space="preserve">CONCLUIDO	</t>
        </is>
      </c>
      <c r="D844" t="n">
        <v>3.5954</v>
      </c>
      <c r="E844" t="n">
        <v>27.81</v>
      </c>
      <c r="F844" t="n">
        <v>24.54</v>
      </c>
      <c r="G844" t="n">
        <v>105.16</v>
      </c>
      <c r="H844" t="n">
        <v>1.25</v>
      </c>
      <c r="I844" t="n">
        <v>14</v>
      </c>
      <c r="J844" t="n">
        <v>251.94</v>
      </c>
      <c r="K844" t="n">
        <v>56.94</v>
      </c>
      <c r="L844" t="n">
        <v>17.75</v>
      </c>
      <c r="M844" t="n">
        <v>4</v>
      </c>
      <c r="N844" t="n">
        <v>62.25</v>
      </c>
      <c r="O844" t="n">
        <v>31306.86</v>
      </c>
      <c r="P844" t="n">
        <v>297.17</v>
      </c>
      <c r="Q844" t="n">
        <v>1397.24</v>
      </c>
      <c r="R844" t="n">
        <v>84.47</v>
      </c>
      <c r="S844" t="n">
        <v>66.97</v>
      </c>
      <c r="T844" t="n">
        <v>6164.34</v>
      </c>
      <c r="U844" t="n">
        <v>0.79</v>
      </c>
      <c r="V844" t="n">
        <v>0.86</v>
      </c>
      <c r="W844" t="n">
        <v>5.32</v>
      </c>
      <c r="X844" t="n">
        <v>0.37</v>
      </c>
      <c r="Y844" t="n">
        <v>1</v>
      </c>
      <c r="Z844" t="n">
        <v>10</v>
      </c>
    </row>
    <row r="845">
      <c r="A845" t="n">
        <v>68</v>
      </c>
      <c r="B845" t="n">
        <v>115</v>
      </c>
      <c r="C845" t="inlineStr">
        <is>
          <t xml:space="preserve">CONCLUIDO	</t>
        </is>
      </c>
      <c r="D845" t="n">
        <v>3.5941</v>
      </c>
      <c r="E845" t="n">
        <v>27.82</v>
      </c>
      <c r="F845" t="n">
        <v>24.55</v>
      </c>
      <c r="G845" t="n">
        <v>105.21</v>
      </c>
      <c r="H845" t="n">
        <v>1.27</v>
      </c>
      <c r="I845" t="n">
        <v>14</v>
      </c>
      <c r="J845" t="n">
        <v>252.39</v>
      </c>
      <c r="K845" t="n">
        <v>56.94</v>
      </c>
      <c r="L845" t="n">
        <v>18</v>
      </c>
      <c r="M845" t="n">
        <v>1</v>
      </c>
      <c r="N845" t="n">
        <v>62.45</v>
      </c>
      <c r="O845" t="n">
        <v>31362.58</v>
      </c>
      <c r="P845" t="n">
        <v>297</v>
      </c>
      <c r="Q845" t="n">
        <v>1397.27</v>
      </c>
      <c r="R845" t="n">
        <v>84.52</v>
      </c>
      <c r="S845" t="n">
        <v>66.97</v>
      </c>
      <c r="T845" t="n">
        <v>6190.09</v>
      </c>
      <c r="U845" t="n">
        <v>0.79</v>
      </c>
      <c r="V845" t="n">
        <v>0.86</v>
      </c>
      <c r="W845" t="n">
        <v>5.33</v>
      </c>
      <c r="X845" t="n">
        <v>0.38</v>
      </c>
      <c r="Y845" t="n">
        <v>1</v>
      </c>
      <c r="Z845" t="n">
        <v>10</v>
      </c>
    </row>
    <row r="846">
      <c r="A846" t="n">
        <v>69</v>
      </c>
      <c r="B846" t="n">
        <v>115</v>
      </c>
      <c r="C846" t="inlineStr">
        <is>
          <t xml:space="preserve">CONCLUIDO	</t>
        </is>
      </c>
      <c r="D846" t="n">
        <v>3.5943</v>
      </c>
      <c r="E846" t="n">
        <v>27.82</v>
      </c>
      <c r="F846" t="n">
        <v>24.55</v>
      </c>
      <c r="G846" t="n">
        <v>105.2</v>
      </c>
      <c r="H846" t="n">
        <v>1.28</v>
      </c>
      <c r="I846" t="n">
        <v>14</v>
      </c>
      <c r="J846" t="n">
        <v>252.84</v>
      </c>
      <c r="K846" t="n">
        <v>56.94</v>
      </c>
      <c r="L846" t="n">
        <v>18.25</v>
      </c>
      <c r="M846" t="n">
        <v>1</v>
      </c>
      <c r="N846" t="n">
        <v>62.65</v>
      </c>
      <c r="O846" t="n">
        <v>31418.38</v>
      </c>
      <c r="P846" t="n">
        <v>297.18</v>
      </c>
      <c r="Q846" t="n">
        <v>1397.27</v>
      </c>
      <c r="R846" t="n">
        <v>84.45</v>
      </c>
      <c r="S846" t="n">
        <v>66.97</v>
      </c>
      <c r="T846" t="n">
        <v>6156.56</v>
      </c>
      <c r="U846" t="n">
        <v>0.79</v>
      </c>
      <c r="V846" t="n">
        <v>0.86</v>
      </c>
      <c r="W846" t="n">
        <v>5.33</v>
      </c>
      <c r="X846" t="n">
        <v>0.38</v>
      </c>
      <c r="Y846" t="n">
        <v>1</v>
      </c>
      <c r="Z846" t="n">
        <v>10</v>
      </c>
    </row>
    <row r="847">
      <c r="A847" t="n">
        <v>70</v>
      </c>
      <c r="B847" t="n">
        <v>115</v>
      </c>
      <c r="C847" t="inlineStr">
        <is>
          <t xml:space="preserve">CONCLUIDO	</t>
        </is>
      </c>
      <c r="D847" t="n">
        <v>3.594</v>
      </c>
      <c r="E847" t="n">
        <v>27.82</v>
      </c>
      <c r="F847" t="n">
        <v>24.55</v>
      </c>
      <c r="G847" t="n">
        <v>105.21</v>
      </c>
      <c r="H847" t="n">
        <v>1.3</v>
      </c>
      <c r="I847" t="n">
        <v>14</v>
      </c>
      <c r="J847" t="n">
        <v>253.3</v>
      </c>
      <c r="K847" t="n">
        <v>56.94</v>
      </c>
      <c r="L847" t="n">
        <v>18.5</v>
      </c>
      <c r="M847" t="n">
        <v>0</v>
      </c>
      <c r="N847" t="n">
        <v>62.86</v>
      </c>
      <c r="O847" t="n">
        <v>31474.25</v>
      </c>
      <c r="P847" t="n">
        <v>297.51</v>
      </c>
      <c r="Q847" t="n">
        <v>1397.27</v>
      </c>
      <c r="R847" t="n">
        <v>84.45999999999999</v>
      </c>
      <c r="S847" t="n">
        <v>66.97</v>
      </c>
      <c r="T847" t="n">
        <v>6160.29</v>
      </c>
      <c r="U847" t="n">
        <v>0.79</v>
      </c>
      <c r="V847" t="n">
        <v>0.86</v>
      </c>
      <c r="W847" t="n">
        <v>5.33</v>
      </c>
      <c r="X847" t="n">
        <v>0.38</v>
      </c>
      <c r="Y847" t="n">
        <v>1</v>
      </c>
      <c r="Z847" t="n">
        <v>10</v>
      </c>
    </row>
    <row r="848">
      <c r="A848" t="n">
        <v>0</v>
      </c>
      <c r="B848" t="n">
        <v>35</v>
      </c>
      <c r="C848" t="inlineStr">
        <is>
          <t xml:space="preserve">CONCLUIDO	</t>
        </is>
      </c>
      <c r="D848" t="n">
        <v>3.0072</v>
      </c>
      <c r="E848" t="n">
        <v>33.25</v>
      </c>
      <c r="F848" t="n">
        <v>28.67</v>
      </c>
      <c r="G848" t="n">
        <v>11.03</v>
      </c>
      <c r="H848" t="n">
        <v>0.22</v>
      </c>
      <c r="I848" t="n">
        <v>156</v>
      </c>
      <c r="J848" t="n">
        <v>80.84</v>
      </c>
      <c r="K848" t="n">
        <v>35.1</v>
      </c>
      <c r="L848" t="n">
        <v>1</v>
      </c>
      <c r="M848" t="n">
        <v>154</v>
      </c>
      <c r="N848" t="n">
        <v>9.74</v>
      </c>
      <c r="O848" t="n">
        <v>10204.21</v>
      </c>
      <c r="P848" t="n">
        <v>215.16</v>
      </c>
      <c r="Q848" t="n">
        <v>1397.68</v>
      </c>
      <c r="R848" t="n">
        <v>219.31</v>
      </c>
      <c r="S848" t="n">
        <v>66.97</v>
      </c>
      <c r="T848" t="n">
        <v>72877.14999999999</v>
      </c>
      <c r="U848" t="n">
        <v>0.31</v>
      </c>
      <c r="V848" t="n">
        <v>0.73</v>
      </c>
      <c r="W848" t="n">
        <v>5.55</v>
      </c>
      <c r="X848" t="n">
        <v>4.5</v>
      </c>
      <c r="Y848" t="n">
        <v>1</v>
      </c>
      <c r="Z848" t="n">
        <v>10</v>
      </c>
    </row>
    <row r="849">
      <c r="A849" t="n">
        <v>1</v>
      </c>
      <c r="B849" t="n">
        <v>35</v>
      </c>
      <c r="C849" t="inlineStr">
        <is>
          <t xml:space="preserve">CONCLUIDO	</t>
        </is>
      </c>
      <c r="D849" t="n">
        <v>3.1752</v>
      </c>
      <c r="E849" t="n">
        <v>31.49</v>
      </c>
      <c r="F849" t="n">
        <v>27.57</v>
      </c>
      <c r="G849" t="n">
        <v>14.02</v>
      </c>
      <c r="H849" t="n">
        <v>0.27</v>
      </c>
      <c r="I849" t="n">
        <v>118</v>
      </c>
      <c r="J849" t="n">
        <v>81.14</v>
      </c>
      <c r="K849" t="n">
        <v>35.1</v>
      </c>
      <c r="L849" t="n">
        <v>1.25</v>
      </c>
      <c r="M849" t="n">
        <v>116</v>
      </c>
      <c r="N849" t="n">
        <v>9.789999999999999</v>
      </c>
      <c r="O849" t="n">
        <v>10241.25</v>
      </c>
      <c r="P849" t="n">
        <v>202.92</v>
      </c>
      <c r="Q849" t="n">
        <v>1397.51</v>
      </c>
      <c r="R849" t="n">
        <v>182.97</v>
      </c>
      <c r="S849" t="n">
        <v>66.97</v>
      </c>
      <c r="T849" t="n">
        <v>54895.32</v>
      </c>
      <c r="U849" t="n">
        <v>0.37</v>
      </c>
      <c r="V849" t="n">
        <v>0.76</v>
      </c>
      <c r="W849" t="n">
        <v>5.5</v>
      </c>
      <c r="X849" t="n">
        <v>3.4</v>
      </c>
      <c r="Y849" t="n">
        <v>1</v>
      </c>
      <c r="Z849" t="n">
        <v>10</v>
      </c>
    </row>
    <row r="850">
      <c r="A850" t="n">
        <v>2</v>
      </c>
      <c r="B850" t="n">
        <v>35</v>
      </c>
      <c r="C850" t="inlineStr">
        <is>
          <t xml:space="preserve">CONCLUIDO	</t>
        </is>
      </c>
      <c r="D850" t="n">
        <v>3.2938</v>
      </c>
      <c r="E850" t="n">
        <v>30.36</v>
      </c>
      <c r="F850" t="n">
        <v>26.85</v>
      </c>
      <c r="G850" t="n">
        <v>17.14</v>
      </c>
      <c r="H850" t="n">
        <v>0.32</v>
      </c>
      <c r="I850" t="n">
        <v>94</v>
      </c>
      <c r="J850" t="n">
        <v>81.44</v>
      </c>
      <c r="K850" t="n">
        <v>35.1</v>
      </c>
      <c r="L850" t="n">
        <v>1.5</v>
      </c>
      <c r="M850" t="n">
        <v>92</v>
      </c>
      <c r="N850" t="n">
        <v>9.84</v>
      </c>
      <c r="O850" t="n">
        <v>10278.32</v>
      </c>
      <c r="P850" t="n">
        <v>193.87</v>
      </c>
      <c r="Q850" t="n">
        <v>1397.28</v>
      </c>
      <c r="R850" t="n">
        <v>160.23</v>
      </c>
      <c r="S850" t="n">
        <v>66.97</v>
      </c>
      <c r="T850" t="n">
        <v>43646.27</v>
      </c>
      <c r="U850" t="n">
        <v>0.42</v>
      </c>
      <c r="V850" t="n">
        <v>0.78</v>
      </c>
      <c r="W850" t="n">
        <v>5.44</v>
      </c>
      <c r="X850" t="n">
        <v>2.68</v>
      </c>
      <c r="Y850" t="n">
        <v>1</v>
      </c>
      <c r="Z850" t="n">
        <v>10</v>
      </c>
    </row>
    <row r="851">
      <c r="A851" t="n">
        <v>3</v>
      </c>
      <c r="B851" t="n">
        <v>35</v>
      </c>
      <c r="C851" t="inlineStr">
        <is>
          <t xml:space="preserve">CONCLUIDO	</t>
        </is>
      </c>
      <c r="D851" t="n">
        <v>3.3743</v>
      </c>
      <c r="E851" t="n">
        <v>29.64</v>
      </c>
      <c r="F851" t="n">
        <v>26.4</v>
      </c>
      <c r="G851" t="n">
        <v>20.31</v>
      </c>
      <c r="H851" t="n">
        <v>0.38</v>
      </c>
      <c r="I851" t="n">
        <v>78</v>
      </c>
      <c r="J851" t="n">
        <v>81.73999999999999</v>
      </c>
      <c r="K851" t="n">
        <v>35.1</v>
      </c>
      <c r="L851" t="n">
        <v>1.75</v>
      </c>
      <c r="M851" t="n">
        <v>76</v>
      </c>
      <c r="N851" t="n">
        <v>9.890000000000001</v>
      </c>
      <c r="O851" t="n">
        <v>10315.41</v>
      </c>
      <c r="P851" t="n">
        <v>186.09</v>
      </c>
      <c r="Q851" t="n">
        <v>1397.5</v>
      </c>
      <c r="R851" t="n">
        <v>145.38</v>
      </c>
      <c r="S851" t="n">
        <v>66.97</v>
      </c>
      <c r="T851" t="n">
        <v>36302.61</v>
      </c>
      <c r="U851" t="n">
        <v>0.46</v>
      </c>
      <c r="V851" t="n">
        <v>0.8</v>
      </c>
      <c r="W851" t="n">
        <v>5.42</v>
      </c>
      <c r="X851" t="n">
        <v>2.23</v>
      </c>
      <c r="Y851" t="n">
        <v>1</v>
      </c>
      <c r="Z851" t="n">
        <v>10</v>
      </c>
    </row>
    <row r="852">
      <c r="A852" t="n">
        <v>4</v>
      </c>
      <c r="B852" t="n">
        <v>35</v>
      </c>
      <c r="C852" t="inlineStr">
        <is>
          <t xml:space="preserve">CONCLUIDO	</t>
        </is>
      </c>
      <c r="D852" t="n">
        <v>3.4422</v>
      </c>
      <c r="E852" t="n">
        <v>29.05</v>
      </c>
      <c r="F852" t="n">
        <v>26.02</v>
      </c>
      <c r="G852" t="n">
        <v>23.66</v>
      </c>
      <c r="H852" t="n">
        <v>0.43</v>
      </c>
      <c r="I852" t="n">
        <v>66</v>
      </c>
      <c r="J852" t="n">
        <v>82.04000000000001</v>
      </c>
      <c r="K852" t="n">
        <v>35.1</v>
      </c>
      <c r="L852" t="n">
        <v>2</v>
      </c>
      <c r="M852" t="n">
        <v>64</v>
      </c>
      <c r="N852" t="n">
        <v>9.94</v>
      </c>
      <c r="O852" t="n">
        <v>10352.53</v>
      </c>
      <c r="P852" t="n">
        <v>179.25</v>
      </c>
      <c r="Q852" t="n">
        <v>1397.32</v>
      </c>
      <c r="R852" t="n">
        <v>133.08</v>
      </c>
      <c r="S852" t="n">
        <v>66.97</v>
      </c>
      <c r="T852" t="n">
        <v>30213.78</v>
      </c>
      <c r="U852" t="n">
        <v>0.5</v>
      </c>
      <c r="V852" t="n">
        <v>0.8100000000000001</v>
      </c>
      <c r="W852" t="n">
        <v>5.39</v>
      </c>
      <c r="X852" t="n">
        <v>1.86</v>
      </c>
      <c r="Y852" t="n">
        <v>1</v>
      </c>
      <c r="Z852" t="n">
        <v>10</v>
      </c>
    </row>
    <row r="853">
      <c r="A853" t="n">
        <v>5</v>
      </c>
      <c r="B853" t="n">
        <v>35</v>
      </c>
      <c r="C853" t="inlineStr">
        <is>
          <t xml:space="preserve">CONCLUIDO	</t>
        </is>
      </c>
      <c r="D853" t="n">
        <v>3.4915</v>
      </c>
      <c r="E853" t="n">
        <v>28.64</v>
      </c>
      <c r="F853" t="n">
        <v>25.77</v>
      </c>
      <c r="G853" t="n">
        <v>27.12</v>
      </c>
      <c r="H853" t="n">
        <v>0.48</v>
      </c>
      <c r="I853" t="n">
        <v>57</v>
      </c>
      <c r="J853" t="n">
        <v>82.34</v>
      </c>
      <c r="K853" t="n">
        <v>35.1</v>
      </c>
      <c r="L853" t="n">
        <v>2.25</v>
      </c>
      <c r="M853" t="n">
        <v>55</v>
      </c>
      <c r="N853" t="n">
        <v>9.99</v>
      </c>
      <c r="O853" t="n">
        <v>10389.66</v>
      </c>
      <c r="P853" t="n">
        <v>173.63</v>
      </c>
      <c r="Q853" t="n">
        <v>1397.4</v>
      </c>
      <c r="R853" t="n">
        <v>124.61</v>
      </c>
      <c r="S853" t="n">
        <v>66.97</v>
      </c>
      <c r="T853" t="n">
        <v>26022.42</v>
      </c>
      <c r="U853" t="n">
        <v>0.54</v>
      </c>
      <c r="V853" t="n">
        <v>0.82</v>
      </c>
      <c r="W853" t="n">
        <v>5.39</v>
      </c>
      <c r="X853" t="n">
        <v>1.6</v>
      </c>
      <c r="Y853" t="n">
        <v>1</v>
      </c>
      <c r="Z853" t="n">
        <v>10</v>
      </c>
    </row>
    <row r="854">
      <c r="A854" t="n">
        <v>6</v>
      </c>
      <c r="B854" t="n">
        <v>35</v>
      </c>
      <c r="C854" t="inlineStr">
        <is>
          <t xml:space="preserve">CONCLUIDO	</t>
        </is>
      </c>
      <c r="D854" t="n">
        <v>3.5392</v>
      </c>
      <c r="E854" t="n">
        <v>28.26</v>
      </c>
      <c r="F854" t="n">
        <v>25.52</v>
      </c>
      <c r="G854" t="n">
        <v>31.25</v>
      </c>
      <c r="H854" t="n">
        <v>0.53</v>
      </c>
      <c r="I854" t="n">
        <v>49</v>
      </c>
      <c r="J854" t="n">
        <v>82.65000000000001</v>
      </c>
      <c r="K854" t="n">
        <v>35.1</v>
      </c>
      <c r="L854" t="n">
        <v>2.5</v>
      </c>
      <c r="M854" t="n">
        <v>46</v>
      </c>
      <c r="N854" t="n">
        <v>10.04</v>
      </c>
      <c r="O854" t="n">
        <v>10426.82</v>
      </c>
      <c r="P854" t="n">
        <v>167.38</v>
      </c>
      <c r="Q854" t="n">
        <v>1397.33</v>
      </c>
      <c r="R854" t="n">
        <v>116.72</v>
      </c>
      <c r="S854" t="n">
        <v>66.97</v>
      </c>
      <c r="T854" t="n">
        <v>22117.32</v>
      </c>
      <c r="U854" t="n">
        <v>0.57</v>
      </c>
      <c r="V854" t="n">
        <v>0.82</v>
      </c>
      <c r="W854" t="n">
        <v>5.37</v>
      </c>
      <c r="X854" t="n">
        <v>1.35</v>
      </c>
      <c r="Y854" t="n">
        <v>1</v>
      </c>
      <c r="Z854" t="n">
        <v>10</v>
      </c>
    </row>
    <row r="855">
      <c r="A855" t="n">
        <v>7</v>
      </c>
      <c r="B855" t="n">
        <v>35</v>
      </c>
      <c r="C855" t="inlineStr">
        <is>
          <t xml:space="preserve">CONCLUIDO	</t>
        </is>
      </c>
      <c r="D855" t="n">
        <v>3.5607</v>
      </c>
      <c r="E855" t="n">
        <v>28.08</v>
      </c>
      <c r="F855" t="n">
        <v>25.43</v>
      </c>
      <c r="G855" t="n">
        <v>34.68</v>
      </c>
      <c r="H855" t="n">
        <v>0.58</v>
      </c>
      <c r="I855" t="n">
        <v>44</v>
      </c>
      <c r="J855" t="n">
        <v>82.95</v>
      </c>
      <c r="K855" t="n">
        <v>35.1</v>
      </c>
      <c r="L855" t="n">
        <v>2.75</v>
      </c>
      <c r="M855" t="n">
        <v>30</v>
      </c>
      <c r="N855" t="n">
        <v>10.1</v>
      </c>
      <c r="O855" t="n">
        <v>10463.99</v>
      </c>
      <c r="P855" t="n">
        <v>162.55</v>
      </c>
      <c r="Q855" t="n">
        <v>1397.35</v>
      </c>
      <c r="R855" t="n">
        <v>113.12</v>
      </c>
      <c r="S855" t="n">
        <v>66.97</v>
      </c>
      <c r="T855" t="n">
        <v>20344.16</v>
      </c>
      <c r="U855" t="n">
        <v>0.59</v>
      </c>
      <c r="V855" t="n">
        <v>0.83</v>
      </c>
      <c r="W855" t="n">
        <v>5.39</v>
      </c>
      <c r="X855" t="n">
        <v>1.27</v>
      </c>
      <c r="Y855" t="n">
        <v>1</v>
      </c>
      <c r="Z855" t="n">
        <v>10</v>
      </c>
    </row>
    <row r="856">
      <c r="A856" t="n">
        <v>8</v>
      </c>
      <c r="B856" t="n">
        <v>35</v>
      </c>
      <c r="C856" t="inlineStr">
        <is>
          <t xml:space="preserve">CONCLUIDO	</t>
        </is>
      </c>
      <c r="D856" t="n">
        <v>3.5739</v>
      </c>
      <c r="E856" t="n">
        <v>27.98</v>
      </c>
      <c r="F856" t="n">
        <v>25.37</v>
      </c>
      <c r="G856" t="n">
        <v>36.24</v>
      </c>
      <c r="H856" t="n">
        <v>0.63</v>
      </c>
      <c r="I856" t="n">
        <v>42</v>
      </c>
      <c r="J856" t="n">
        <v>83.25</v>
      </c>
      <c r="K856" t="n">
        <v>35.1</v>
      </c>
      <c r="L856" t="n">
        <v>3</v>
      </c>
      <c r="M856" t="n">
        <v>11</v>
      </c>
      <c r="N856" t="n">
        <v>10.15</v>
      </c>
      <c r="O856" t="n">
        <v>10501.19</v>
      </c>
      <c r="P856" t="n">
        <v>160.4</v>
      </c>
      <c r="Q856" t="n">
        <v>1397.25</v>
      </c>
      <c r="R856" t="n">
        <v>110.55</v>
      </c>
      <c r="S856" t="n">
        <v>66.97</v>
      </c>
      <c r="T856" t="n">
        <v>19068.89</v>
      </c>
      <c r="U856" t="n">
        <v>0.61</v>
      </c>
      <c r="V856" t="n">
        <v>0.83</v>
      </c>
      <c r="W856" t="n">
        <v>5.39</v>
      </c>
      <c r="X856" t="n">
        <v>1.2</v>
      </c>
      <c r="Y856" t="n">
        <v>1</v>
      </c>
      <c r="Z856" t="n">
        <v>10</v>
      </c>
    </row>
    <row r="857">
      <c r="A857" t="n">
        <v>9</v>
      </c>
      <c r="B857" t="n">
        <v>35</v>
      </c>
      <c r="C857" t="inlineStr">
        <is>
          <t xml:space="preserve">CONCLUIDO	</t>
        </is>
      </c>
      <c r="D857" t="n">
        <v>3.5687</v>
      </c>
      <c r="E857" t="n">
        <v>28.02</v>
      </c>
      <c r="F857" t="n">
        <v>25.41</v>
      </c>
      <c r="G857" t="n">
        <v>36.29</v>
      </c>
      <c r="H857" t="n">
        <v>0.68</v>
      </c>
      <c r="I857" t="n">
        <v>42</v>
      </c>
      <c r="J857" t="n">
        <v>83.55</v>
      </c>
      <c r="K857" t="n">
        <v>35.1</v>
      </c>
      <c r="L857" t="n">
        <v>3.25</v>
      </c>
      <c r="M857" t="n">
        <v>2</v>
      </c>
      <c r="N857" t="n">
        <v>10.2</v>
      </c>
      <c r="O857" t="n">
        <v>10538.42</v>
      </c>
      <c r="P857" t="n">
        <v>160.56</v>
      </c>
      <c r="Q857" t="n">
        <v>1397.4</v>
      </c>
      <c r="R857" t="n">
        <v>111.08</v>
      </c>
      <c r="S857" t="n">
        <v>66.97</v>
      </c>
      <c r="T857" t="n">
        <v>19333.65</v>
      </c>
      <c r="U857" t="n">
        <v>0.6</v>
      </c>
      <c r="V857" t="n">
        <v>0.83</v>
      </c>
      <c r="W857" t="n">
        <v>5.42</v>
      </c>
      <c r="X857" t="n">
        <v>1.24</v>
      </c>
      <c r="Y857" t="n">
        <v>1</v>
      </c>
      <c r="Z857" t="n">
        <v>10</v>
      </c>
    </row>
    <row r="858">
      <c r="A858" t="n">
        <v>10</v>
      </c>
      <c r="B858" t="n">
        <v>35</v>
      </c>
      <c r="C858" t="inlineStr">
        <is>
          <t xml:space="preserve">CONCLUIDO	</t>
        </is>
      </c>
      <c r="D858" t="n">
        <v>3.5753</v>
      </c>
      <c r="E858" t="n">
        <v>27.97</v>
      </c>
      <c r="F858" t="n">
        <v>25.37</v>
      </c>
      <c r="G858" t="n">
        <v>37.13</v>
      </c>
      <c r="H858" t="n">
        <v>0.73</v>
      </c>
      <c r="I858" t="n">
        <v>41</v>
      </c>
      <c r="J858" t="n">
        <v>83.84999999999999</v>
      </c>
      <c r="K858" t="n">
        <v>35.1</v>
      </c>
      <c r="L858" t="n">
        <v>3.5</v>
      </c>
      <c r="M858" t="n">
        <v>0</v>
      </c>
      <c r="N858" t="n">
        <v>10.25</v>
      </c>
      <c r="O858" t="n">
        <v>10575.66</v>
      </c>
      <c r="P858" t="n">
        <v>160.93</v>
      </c>
      <c r="Q858" t="n">
        <v>1397.26</v>
      </c>
      <c r="R858" t="n">
        <v>109.86</v>
      </c>
      <c r="S858" t="n">
        <v>66.97</v>
      </c>
      <c r="T858" t="n">
        <v>18728.6</v>
      </c>
      <c r="U858" t="n">
        <v>0.61</v>
      </c>
      <c r="V858" t="n">
        <v>0.83</v>
      </c>
      <c r="W858" t="n">
        <v>5.42</v>
      </c>
      <c r="X858" t="n">
        <v>1.21</v>
      </c>
      <c r="Y858" t="n">
        <v>1</v>
      </c>
      <c r="Z858" t="n">
        <v>10</v>
      </c>
    </row>
    <row r="859">
      <c r="A859" t="n">
        <v>0</v>
      </c>
      <c r="B859" t="n">
        <v>50</v>
      </c>
      <c r="C859" t="inlineStr">
        <is>
          <t xml:space="preserve">CONCLUIDO	</t>
        </is>
      </c>
      <c r="D859" t="n">
        <v>2.7274</v>
      </c>
      <c r="E859" t="n">
        <v>36.66</v>
      </c>
      <c r="F859" t="n">
        <v>30.12</v>
      </c>
      <c r="G859" t="n">
        <v>8.9</v>
      </c>
      <c r="H859" t="n">
        <v>0.16</v>
      </c>
      <c r="I859" t="n">
        <v>203</v>
      </c>
      <c r="J859" t="n">
        <v>107.41</v>
      </c>
      <c r="K859" t="n">
        <v>41.65</v>
      </c>
      <c r="L859" t="n">
        <v>1</v>
      </c>
      <c r="M859" t="n">
        <v>201</v>
      </c>
      <c r="N859" t="n">
        <v>14.77</v>
      </c>
      <c r="O859" t="n">
        <v>13481.73</v>
      </c>
      <c r="P859" t="n">
        <v>279.96</v>
      </c>
      <c r="Q859" t="n">
        <v>1397.69</v>
      </c>
      <c r="R859" t="n">
        <v>266.51</v>
      </c>
      <c r="S859" t="n">
        <v>66.97</v>
      </c>
      <c r="T859" t="n">
        <v>96239.61</v>
      </c>
      <c r="U859" t="n">
        <v>0.25</v>
      </c>
      <c r="V859" t="n">
        <v>0.7</v>
      </c>
      <c r="W859" t="n">
        <v>5.63</v>
      </c>
      <c r="X859" t="n">
        <v>5.95</v>
      </c>
      <c r="Y859" t="n">
        <v>1</v>
      </c>
      <c r="Z859" t="n">
        <v>10</v>
      </c>
    </row>
    <row r="860">
      <c r="A860" t="n">
        <v>1</v>
      </c>
      <c r="B860" t="n">
        <v>50</v>
      </c>
      <c r="C860" t="inlineStr">
        <is>
          <t xml:space="preserve">CONCLUIDO	</t>
        </is>
      </c>
      <c r="D860" t="n">
        <v>2.9386</v>
      </c>
      <c r="E860" t="n">
        <v>34.03</v>
      </c>
      <c r="F860" t="n">
        <v>28.59</v>
      </c>
      <c r="G860" t="n">
        <v>11.21</v>
      </c>
      <c r="H860" t="n">
        <v>0.2</v>
      </c>
      <c r="I860" t="n">
        <v>153</v>
      </c>
      <c r="J860" t="n">
        <v>107.73</v>
      </c>
      <c r="K860" t="n">
        <v>41.65</v>
      </c>
      <c r="L860" t="n">
        <v>1.25</v>
      </c>
      <c r="M860" t="n">
        <v>151</v>
      </c>
      <c r="N860" t="n">
        <v>14.83</v>
      </c>
      <c r="O860" t="n">
        <v>13520.81</v>
      </c>
      <c r="P860" t="n">
        <v>263.05</v>
      </c>
      <c r="Q860" t="n">
        <v>1397.61</v>
      </c>
      <c r="R860" t="n">
        <v>217.03</v>
      </c>
      <c r="S860" t="n">
        <v>66.97</v>
      </c>
      <c r="T860" t="n">
        <v>71749.89</v>
      </c>
      <c r="U860" t="n">
        <v>0.31</v>
      </c>
      <c r="V860" t="n">
        <v>0.74</v>
      </c>
      <c r="W860" t="n">
        <v>5.54</v>
      </c>
      <c r="X860" t="n">
        <v>4.42</v>
      </c>
      <c r="Y860" t="n">
        <v>1</v>
      </c>
      <c r="Z860" t="n">
        <v>10</v>
      </c>
    </row>
    <row r="861">
      <c r="A861" t="n">
        <v>2</v>
      </c>
      <c r="B861" t="n">
        <v>50</v>
      </c>
      <c r="C861" t="inlineStr">
        <is>
          <t xml:space="preserve">CONCLUIDO	</t>
        </is>
      </c>
      <c r="D861" t="n">
        <v>3.081</v>
      </c>
      <c r="E861" t="n">
        <v>32.46</v>
      </c>
      <c r="F861" t="n">
        <v>27.71</v>
      </c>
      <c r="G861" t="n">
        <v>13.63</v>
      </c>
      <c r="H861" t="n">
        <v>0.24</v>
      </c>
      <c r="I861" t="n">
        <v>122</v>
      </c>
      <c r="J861" t="n">
        <v>108.05</v>
      </c>
      <c r="K861" t="n">
        <v>41.65</v>
      </c>
      <c r="L861" t="n">
        <v>1.5</v>
      </c>
      <c r="M861" t="n">
        <v>120</v>
      </c>
      <c r="N861" t="n">
        <v>14.9</v>
      </c>
      <c r="O861" t="n">
        <v>13559.91</v>
      </c>
      <c r="P861" t="n">
        <v>252</v>
      </c>
      <c r="Q861" t="n">
        <v>1397.54</v>
      </c>
      <c r="R861" t="n">
        <v>187.36</v>
      </c>
      <c r="S861" t="n">
        <v>66.97</v>
      </c>
      <c r="T861" t="n">
        <v>57072.85</v>
      </c>
      <c r="U861" t="n">
        <v>0.36</v>
      </c>
      <c r="V861" t="n">
        <v>0.76</v>
      </c>
      <c r="W861" t="n">
        <v>5.51</v>
      </c>
      <c r="X861" t="n">
        <v>3.54</v>
      </c>
      <c r="Y861" t="n">
        <v>1</v>
      </c>
      <c r="Z861" t="n">
        <v>10</v>
      </c>
    </row>
    <row r="862">
      <c r="A862" t="n">
        <v>3</v>
      </c>
      <c r="B862" t="n">
        <v>50</v>
      </c>
      <c r="C862" t="inlineStr">
        <is>
          <t xml:space="preserve">CONCLUIDO	</t>
        </is>
      </c>
      <c r="D862" t="n">
        <v>3.1905</v>
      </c>
      <c r="E862" t="n">
        <v>31.34</v>
      </c>
      <c r="F862" t="n">
        <v>27.06</v>
      </c>
      <c r="G862" t="n">
        <v>16.08</v>
      </c>
      <c r="H862" t="n">
        <v>0.28</v>
      </c>
      <c r="I862" t="n">
        <v>101</v>
      </c>
      <c r="J862" t="n">
        <v>108.37</v>
      </c>
      <c r="K862" t="n">
        <v>41.65</v>
      </c>
      <c r="L862" t="n">
        <v>1.75</v>
      </c>
      <c r="M862" t="n">
        <v>99</v>
      </c>
      <c r="N862" t="n">
        <v>14.97</v>
      </c>
      <c r="O862" t="n">
        <v>13599.17</v>
      </c>
      <c r="P862" t="n">
        <v>243.5</v>
      </c>
      <c r="Q862" t="n">
        <v>1397.32</v>
      </c>
      <c r="R862" t="n">
        <v>166.52</v>
      </c>
      <c r="S862" t="n">
        <v>66.97</v>
      </c>
      <c r="T862" t="n">
        <v>46759.2</v>
      </c>
      <c r="U862" t="n">
        <v>0.4</v>
      </c>
      <c r="V862" t="n">
        <v>0.78</v>
      </c>
      <c r="W862" t="n">
        <v>5.47</v>
      </c>
      <c r="X862" t="n">
        <v>2.9</v>
      </c>
      <c r="Y862" t="n">
        <v>1</v>
      </c>
      <c r="Z862" t="n">
        <v>10</v>
      </c>
    </row>
    <row r="863">
      <c r="A863" t="n">
        <v>4</v>
      </c>
      <c r="B863" t="n">
        <v>50</v>
      </c>
      <c r="C863" t="inlineStr">
        <is>
          <t xml:space="preserve">CONCLUIDO	</t>
        </is>
      </c>
      <c r="D863" t="n">
        <v>3.2714</v>
      </c>
      <c r="E863" t="n">
        <v>30.57</v>
      </c>
      <c r="F863" t="n">
        <v>26.62</v>
      </c>
      <c r="G863" t="n">
        <v>18.57</v>
      </c>
      <c r="H863" t="n">
        <v>0.32</v>
      </c>
      <c r="I863" t="n">
        <v>86</v>
      </c>
      <c r="J863" t="n">
        <v>108.68</v>
      </c>
      <c r="K863" t="n">
        <v>41.65</v>
      </c>
      <c r="L863" t="n">
        <v>2</v>
      </c>
      <c r="M863" t="n">
        <v>84</v>
      </c>
      <c r="N863" t="n">
        <v>15.03</v>
      </c>
      <c r="O863" t="n">
        <v>13638.32</v>
      </c>
      <c r="P863" t="n">
        <v>236.68</v>
      </c>
      <c r="Q863" t="n">
        <v>1397.27</v>
      </c>
      <c r="R863" t="n">
        <v>152.59</v>
      </c>
      <c r="S863" t="n">
        <v>66.97</v>
      </c>
      <c r="T863" t="n">
        <v>39865.43</v>
      </c>
      <c r="U863" t="n">
        <v>0.44</v>
      </c>
      <c r="V863" t="n">
        <v>0.79</v>
      </c>
      <c r="W863" t="n">
        <v>5.43</v>
      </c>
      <c r="X863" t="n">
        <v>2.45</v>
      </c>
      <c r="Y863" t="n">
        <v>1</v>
      </c>
      <c r="Z863" t="n">
        <v>10</v>
      </c>
    </row>
    <row r="864">
      <c r="A864" t="n">
        <v>5</v>
      </c>
      <c r="B864" t="n">
        <v>50</v>
      </c>
      <c r="C864" t="inlineStr">
        <is>
          <t xml:space="preserve">CONCLUIDO	</t>
        </is>
      </c>
      <c r="D864" t="n">
        <v>3.3344</v>
      </c>
      <c r="E864" t="n">
        <v>29.99</v>
      </c>
      <c r="F864" t="n">
        <v>26.29</v>
      </c>
      <c r="G864" t="n">
        <v>21.03</v>
      </c>
      <c r="H864" t="n">
        <v>0.36</v>
      </c>
      <c r="I864" t="n">
        <v>75</v>
      </c>
      <c r="J864" t="n">
        <v>109</v>
      </c>
      <c r="K864" t="n">
        <v>41.65</v>
      </c>
      <c r="L864" t="n">
        <v>2.25</v>
      </c>
      <c r="M864" t="n">
        <v>73</v>
      </c>
      <c r="N864" t="n">
        <v>15.1</v>
      </c>
      <c r="O864" t="n">
        <v>13677.51</v>
      </c>
      <c r="P864" t="n">
        <v>230.75</v>
      </c>
      <c r="Q864" t="n">
        <v>1397.39</v>
      </c>
      <c r="R864" t="n">
        <v>141.79</v>
      </c>
      <c r="S864" t="n">
        <v>66.97</v>
      </c>
      <c r="T864" t="n">
        <v>34520.81</v>
      </c>
      <c r="U864" t="n">
        <v>0.47</v>
      </c>
      <c r="V864" t="n">
        <v>0.8</v>
      </c>
      <c r="W864" t="n">
        <v>5.41</v>
      </c>
      <c r="X864" t="n">
        <v>2.12</v>
      </c>
      <c r="Y864" t="n">
        <v>1</v>
      </c>
      <c r="Z864" t="n">
        <v>10</v>
      </c>
    </row>
    <row r="865">
      <c r="A865" t="n">
        <v>6</v>
      </c>
      <c r="B865" t="n">
        <v>50</v>
      </c>
      <c r="C865" t="inlineStr">
        <is>
          <t xml:space="preserve">CONCLUIDO	</t>
        </is>
      </c>
      <c r="D865" t="n">
        <v>3.3828</v>
      </c>
      <c r="E865" t="n">
        <v>29.56</v>
      </c>
      <c r="F865" t="n">
        <v>26.06</v>
      </c>
      <c r="G865" t="n">
        <v>23.69</v>
      </c>
      <c r="H865" t="n">
        <v>0.4</v>
      </c>
      <c r="I865" t="n">
        <v>66</v>
      </c>
      <c r="J865" t="n">
        <v>109.32</v>
      </c>
      <c r="K865" t="n">
        <v>41.65</v>
      </c>
      <c r="L865" t="n">
        <v>2.5</v>
      </c>
      <c r="M865" t="n">
        <v>64</v>
      </c>
      <c r="N865" t="n">
        <v>15.17</v>
      </c>
      <c r="O865" t="n">
        <v>13716.72</v>
      </c>
      <c r="P865" t="n">
        <v>226</v>
      </c>
      <c r="Q865" t="n">
        <v>1397.28</v>
      </c>
      <c r="R865" t="n">
        <v>133.85</v>
      </c>
      <c r="S865" t="n">
        <v>66.97</v>
      </c>
      <c r="T865" t="n">
        <v>30594.33</v>
      </c>
      <c r="U865" t="n">
        <v>0.5</v>
      </c>
      <c r="V865" t="n">
        <v>0.8100000000000001</v>
      </c>
      <c r="W865" t="n">
        <v>5.41</v>
      </c>
      <c r="X865" t="n">
        <v>1.89</v>
      </c>
      <c r="Y865" t="n">
        <v>1</v>
      </c>
      <c r="Z865" t="n">
        <v>10</v>
      </c>
    </row>
    <row r="866">
      <c r="A866" t="n">
        <v>7</v>
      </c>
      <c r="B866" t="n">
        <v>50</v>
      </c>
      <c r="C866" t="inlineStr">
        <is>
          <t xml:space="preserve">CONCLUIDO	</t>
        </is>
      </c>
      <c r="D866" t="n">
        <v>3.4268</v>
      </c>
      <c r="E866" t="n">
        <v>29.18</v>
      </c>
      <c r="F866" t="n">
        <v>25.83</v>
      </c>
      <c r="G866" t="n">
        <v>26.27</v>
      </c>
      <c r="H866" t="n">
        <v>0.44</v>
      </c>
      <c r="I866" t="n">
        <v>59</v>
      </c>
      <c r="J866" t="n">
        <v>109.64</v>
      </c>
      <c r="K866" t="n">
        <v>41.65</v>
      </c>
      <c r="L866" t="n">
        <v>2.75</v>
      </c>
      <c r="M866" t="n">
        <v>57</v>
      </c>
      <c r="N866" t="n">
        <v>15.24</v>
      </c>
      <c r="O866" t="n">
        <v>13755.95</v>
      </c>
      <c r="P866" t="n">
        <v>220.85</v>
      </c>
      <c r="Q866" t="n">
        <v>1397.31</v>
      </c>
      <c r="R866" t="n">
        <v>126.71</v>
      </c>
      <c r="S866" t="n">
        <v>66.97</v>
      </c>
      <c r="T866" t="n">
        <v>27060.28</v>
      </c>
      <c r="U866" t="n">
        <v>0.53</v>
      </c>
      <c r="V866" t="n">
        <v>0.8100000000000001</v>
      </c>
      <c r="W866" t="n">
        <v>5.39</v>
      </c>
      <c r="X866" t="n">
        <v>1.67</v>
      </c>
      <c r="Y866" t="n">
        <v>1</v>
      </c>
      <c r="Z866" t="n">
        <v>10</v>
      </c>
    </row>
    <row r="867">
      <c r="A867" t="n">
        <v>8</v>
      </c>
      <c r="B867" t="n">
        <v>50</v>
      </c>
      <c r="C867" t="inlineStr">
        <is>
          <t xml:space="preserve">CONCLUIDO	</t>
        </is>
      </c>
      <c r="D867" t="n">
        <v>3.465</v>
      </c>
      <c r="E867" t="n">
        <v>28.86</v>
      </c>
      <c r="F867" t="n">
        <v>25.65</v>
      </c>
      <c r="G867" t="n">
        <v>29.03</v>
      </c>
      <c r="H867" t="n">
        <v>0.48</v>
      </c>
      <c r="I867" t="n">
        <v>53</v>
      </c>
      <c r="J867" t="n">
        <v>109.96</v>
      </c>
      <c r="K867" t="n">
        <v>41.65</v>
      </c>
      <c r="L867" t="n">
        <v>3</v>
      </c>
      <c r="M867" t="n">
        <v>51</v>
      </c>
      <c r="N867" t="n">
        <v>15.31</v>
      </c>
      <c r="O867" t="n">
        <v>13795.21</v>
      </c>
      <c r="P867" t="n">
        <v>216.45</v>
      </c>
      <c r="Q867" t="n">
        <v>1397.26</v>
      </c>
      <c r="R867" t="n">
        <v>120.84</v>
      </c>
      <c r="S867" t="n">
        <v>66.97</v>
      </c>
      <c r="T867" t="n">
        <v>24157.75</v>
      </c>
      <c r="U867" t="n">
        <v>0.55</v>
      </c>
      <c r="V867" t="n">
        <v>0.82</v>
      </c>
      <c r="W867" t="n">
        <v>5.38</v>
      </c>
      <c r="X867" t="n">
        <v>1.48</v>
      </c>
      <c r="Y867" t="n">
        <v>1</v>
      </c>
      <c r="Z867" t="n">
        <v>10</v>
      </c>
    </row>
    <row r="868">
      <c r="A868" t="n">
        <v>9</v>
      </c>
      <c r="B868" t="n">
        <v>50</v>
      </c>
      <c r="C868" t="inlineStr">
        <is>
          <t xml:space="preserve">CONCLUIDO	</t>
        </is>
      </c>
      <c r="D868" t="n">
        <v>3.4957</v>
      </c>
      <c r="E868" t="n">
        <v>28.61</v>
      </c>
      <c r="F868" t="n">
        <v>25.5</v>
      </c>
      <c r="G868" t="n">
        <v>31.88</v>
      </c>
      <c r="H868" t="n">
        <v>0.52</v>
      </c>
      <c r="I868" t="n">
        <v>48</v>
      </c>
      <c r="J868" t="n">
        <v>110.27</v>
      </c>
      <c r="K868" t="n">
        <v>41.65</v>
      </c>
      <c r="L868" t="n">
        <v>3.25</v>
      </c>
      <c r="M868" t="n">
        <v>46</v>
      </c>
      <c r="N868" t="n">
        <v>15.37</v>
      </c>
      <c r="O868" t="n">
        <v>13834.5</v>
      </c>
      <c r="P868" t="n">
        <v>212.5</v>
      </c>
      <c r="Q868" t="n">
        <v>1397.3</v>
      </c>
      <c r="R868" t="n">
        <v>116.34</v>
      </c>
      <c r="S868" t="n">
        <v>66.97</v>
      </c>
      <c r="T868" t="n">
        <v>21932.03</v>
      </c>
      <c r="U868" t="n">
        <v>0.58</v>
      </c>
      <c r="V868" t="n">
        <v>0.83</v>
      </c>
      <c r="W868" t="n">
        <v>5.37</v>
      </c>
      <c r="X868" t="n">
        <v>1.34</v>
      </c>
      <c r="Y868" t="n">
        <v>1</v>
      </c>
      <c r="Z868" t="n">
        <v>10</v>
      </c>
    </row>
    <row r="869">
      <c r="A869" t="n">
        <v>10</v>
      </c>
      <c r="B869" t="n">
        <v>50</v>
      </c>
      <c r="C869" t="inlineStr">
        <is>
          <t xml:space="preserve">CONCLUIDO	</t>
        </is>
      </c>
      <c r="D869" t="n">
        <v>3.5198</v>
      </c>
      <c r="E869" t="n">
        <v>28.41</v>
      </c>
      <c r="F869" t="n">
        <v>25.4</v>
      </c>
      <c r="G869" t="n">
        <v>34.63</v>
      </c>
      <c r="H869" t="n">
        <v>0.5600000000000001</v>
      </c>
      <c r="I869" t="n">
        <v>44</v>
      </c>
      <c r="J869" t="n">
        <v>110.59</v>
      </c>
      <c r="K869" t="n">
        <v>41.65</v>
      </c>
      <c r="L869" t="n">
        <v>3.5</v>
      </c>
      <c r="M869" t="n">
        <v>42</v>
      </c>
      <c r="N869" t="n">
        <v>15.44</v>
      </c>
      <c r="O869" t="n">
        <v>13873.81</v>
      </c>
      <c r="P869" t="n">
        <v>208.16</v>
      </c>
      <c r="Q869" t="n">
        <v>1397.32</v>
      </c>
      <c r="R869" t="n">
        <v>112.87</v>
      </c>
      <c r="S869" t="n">
        <v>66.97</v>
      </c>
      <c r="T869" t="n">
        <v>20217.76</v>
      </c>
      <c r="U869" t="n">
        <v>0.59</v>
      </c>
      <c r="V869" t="n">
        <v>0.83</v>
      </c>
      <c r="W869" t="n">
        <v>5.36</v>
      </c>
      <c r="X869" t="n">
        <v>1.23</v>
      </c>
      <c r="Y869" t="n">
        <v>1</v>
      </c>
      <c r="Z869" t="n">
        <v>10</v>
      </c>
    </row>
    <row r="870">
      <c r="A870" t="n">
        <v>11</v>
      </c>
      <c r="B870" t="n">
        <v>50</v>
      </c>
      <c r="C870" t="inlineStr">
        <is>
          <t xml:space="preserve">CONCLUIDO	</t>
        </is>
      </c>
      <c r="D870" t="n">
        <v>3.5423</v>
      </c>
      <c r="E870" t="n">
        <v>28.23</v>
      </c>
      <c r="F870" t="n">
        <v>25.31</v>
      </c>
      <c r="G870" t="n">
        <v>37.96</v>
      </c>
      <c r="H870" t="n">
        <v>0.6</v>
      </c>
      <c r="I870" t="n">
        <v>40</v>
      </c>
      <c r="J870" t="n">
        <v>110.91</v>
      </c>
      <c r="K870" t="n">
        <v>41.65</v>
      </c>
      <c r="L870" t="n">
        <v>3.75</v>
      </c>
      <c r="M870" t="n">
        <v>38</v>
      </c>
      <c r="N870" t="n">
        <v>15.51</v>
      </c>
      <c r="O870" t="n">
        <v>13913.15</v>
      </c>
      <c r="P870" t="n">
        <v>203.78</v>
      </c>
      <c r="Q870" t="n">
        <v>1397.27</v>
      </c>
      <c r="R870" t="n">
        <v>109.49</v>
      </c>
      <c r="S870" t="n">
        <v>66.97</v>
      </c>
      <c r="T870" t="n">
        <v>18548.86</v>
      </c>
      <c r="U870" t="n">
        <v>0.61</v>
      </c>
      <c r="V870" t="n">
        <v>0.83</v>
      </c>
      <c r="W870" t="n">
        <v>5.37</v>
      </c>
      <c r="X870" t="n">
        <v>1.14</v>
      </c>
      <c r="Y870" t="n">
        <v>1</v>
      </c>
      <c r="Z870" t="n">
        <v>10</v>
      </c>
    </row>
    <row r="871">
      <c r="A871" t="n">
        <v>12</v>
      </c>
      <c r="B871" t="n">
        <v>50</v>
      </c>
      <c r="C871" t="inlineStr">
        <is>
          <t xml:space="preserve">CONCLUIDO	</t>
        </is>
      </c>
      <c r="D871" t="n">
        <v>3.562</v>
      </c>
      <c r="E871" t="n">
        <v>28.07</v>
      </c>
      <c r="F871" t="n">
        <v>25.22</v>
      </c>
      <c r="G871" t="n">
        <v>40.89</v>
      </c>
      <c r="H871" t="n">
        <v>0.63</v>
      </c>
      <c r="I871" t="n">
        <v>37</v>
      </c>
      <c r="J871" t="n">
        <v>111.23</v>
      </c>
      <c r="K871" t="n">
        <v>41.65</v>
      </c>
      <c r="L871" t="n">
        <v>4</v>
      </c>
      <c r="M871" t="n">
        <v>35</v>
      </c>
      <c r="N871" t="n">
        <v>15.58</v>
      </c>
      <c r="O871" t="n">
        <v>13952.52</v>
      </c>
      <c r="P871" t="n">
        <v>200.15</v>
      </c>
      <c r="Q871" t="n">
        <v>1397.23</v>
      </c>
      <c r="R871" t="n">
        <v>106.54</v>
      </c>
      <c r="S871" t="n">
        <v>66.97</v>
      </c>
      <c r="T871" t="n">
        <v>17087.11</v>
      </c>
      <c r="U871" t="n">
        <v>0.63</v>
      </c>
      <c r="V871" t="n">
        <v>0.83</v>
      </c>
      <c r="W871" t="n">
        <v>5.36</v>
      </c>
      <c r="X871" t="n">
        <v>1.05</v>
      </c>
      <c r="Y871" t="n">
        <v>1</v>
      </c>
      <c r="Z871" t="n">
        <v>10</v>
      </c>
    </row>
    <row r="872">
      <c r="A872" t="n">
        <v>13</v>
      </c>
      <c r="B872" t="n">
        <v>50</v>
      </c>
      <c r="C872" t="inlineStr">
        <is>
          <t xml:space="preserve">CONCLUIDO	</t>
        </is>
      </c>
      <c r="D872" t="n">
        <v>3.583</v>
      </c>
      <c r="E872" t="n">
        <v>27.91</v>
      </c>
      <c r="F872" t="n">
        <v>25.12</v>
      </c>
      <c r="G872" t="n">
        <v>44.33</v>
      </c>
      <c r="H872" t="n">
        <v>0.67</v>
      </c>
      <c r="I872" t="n">
        <v>34</v>
      </c>
      <c r="J872" t="n">
        <v>111.55</v>
      </c>
      <c r="K872" t="n">
        <v>41.65</v>
      </c>
      <c r="L872" t="n">
        <v>4.25</v>
      </c>
      <c r="M872" t="n">
        <v>31</v>
      </c>
      <c r="N872" t="n">
        <v>15.65</v>
      </c>
      <c r="O872" t="n">
        <v>13991.91</v>
      </c>
      <c r="P872" t="n">
        <v>195.44</v>
      </c>
      <c r="Q872" t="n">
        <v>1397.28</v>
      </c>
      <c r="R872" t="n">
        <v>103.62</v>
      </c>
      <c r="S872" t="n">
        <v>66.97</v>
      </c>
      <c r="T872" t="n">
        <v>15643.44</v>
      </c>
      <c r="U872" t="n">
        <v>0.65</v>
      </c>
      <c r="V872" t="n">
        <v>0.84</v>
      </c>
      <c r="W872" t="n">
        <v>5.35</v>
      </c>
      <c r="X872" t="n">
        <v>0.95</v>
      </c>
      <c r="Y872" t="n">
        <v>1</v>
      </c>
      <c r="Z872" t="n">
        <v>10</v>
      </c>
    </row>
    <row r="873">
      <c r="A873" t="n">
        <v>14</v>
      </c>
      <c r="B873" t="n">
        <v>50</v>
      </c>
      <c r="C873" t="inlineStr">
        <is>
          <t xml:space="preserve">CONCLUIDO	</t>
        </is>
      </c>
      <c r="D873" t="n">
        <v>3.5959</v>
      </c>
      <c r="E873" t="n">
        <v>27.81</v>
      </c>
      <c r="F873" t="n">
        <v>25.06</v>
      </c>
      <c r="G873" t="n">
        <v>46.99</v>
      </c>
      <c r="H873" t="n">
        <v>0.71</v>
      </c>
      <c r="I873" t="n">
        <v>32</v>
      </c>
      <c r="J873" t="n">
        <v>111.87</v>
      </c>
      <c r="K873" t="n">
        <v>41.65</v>
      </c>
      <c r="L873" t="n">
        <v>4.5</v>
      </c>
      <c r="M873" t="n">
        <v>26</v>
      </c>
      <c r="N873" t="n">
        <v>15.72</v>
      </c>
      <c r="O873" t="n">
        <v>14031.33</v>
      </c>
      <c r="P873" t="n">
        <v>192.61</v>
      </c>
      <c r="Q873" t="n">
        <v>1397.2</v>
      </c>
      <c r="R873" t="n">
        <v>101.53</v>
      </c>
      <c r="S873" t="n">
        <v>66.97</v>
      </c>
      <c r="T873" t="n">
        <v>14605.19</v>
      </c>
      <c r="U873" t="n">
        <v>0.66</v>
      </c>
      <c r="V873" t="n">
        <v>0.84</v>
      </c>
      <c r="W873" t="n">
        <v>5.35</v>
      </c>
      <c r="X873" t="n">
        <v>0.9</v>
      </c>
      <c r="Y873" t="n">
        <v>1</v>
      </c>
      <c r="Z873" t="n">
        <v>10</v>
      </c>
    </row>
    <row r="874">
      <c r="A874" t="n">
        <v>15</v>
      </c>
      <c r="B874" t="n">
        <v>50</v>
      </c>
      <c r="C874" t="inlineStr">
        <is>
          <t xml:space="preserve">CONCLUIDO	</t>
        </is>
      </c>
      <c r="D874" t="n">
        <v>3.607</v>
      </c>
      <c r="E874" t="n">
        <v>27.72</v>
      </c>
      <c r="F874" t="n">
        <v>25.02</v>
      </c>
      <c r="G874" t="n">
        <v>50.04</v>
      </c>
      <c r="H874" t="n">
        <v>0.75</v>
      </c>
      <c r="I874" t="n">
        <v>30</v>
      </c>
      <c r="J874" t="n">
        <v>112.19</v>
      </c>
      <c r="K874" t="n">
        <v>41.65</v>
      </c>
      <c r="L874" t="n">
        <v>4.75</v>
      </c>
      <c r="M874" t="n">
        <v>16</v>
      </c>
      <c r="N874" t="n">
        <v>15.79</v>
      </c>
      <c r="O874" t="n">
        <v>14070.77</v>
      </c>
      <c r="P874" t="n">
        <v>189.08</v>
      </c>
      <c r="Q874" t="n">
        <v>1397.44</v>
      </c>
      <c r="R874" t="n">
        <v>99.8</v>
      </c>
      <c r="S874" t="n">
        <v>66.97</v>
      </c>
      <c r="T874" t="n">
        <v>13750.17</v>
      </c>
      <c r="U874" t="n">
        <v>0.67</v>
      </c>
      <c r="V874" t="n">
        <v>0.84</v>
      </c>
      <c r="W874" t="n">
        <v>5.36</v>
      </c>
      <c r="X874" t="n">
        <v>0.85</v>
      </c>
      <c r="Y874" t="n">
        <v>1</v>
      </c>
      <c r="Z874" t="n">
        <v>10</v>
      </c>
    </row>
    <row r="875">
      <c r="A875" t="n">
        <v>16</v>
      </c>
      <c r="B875" t="n">
        <v>50</v>
      </c>
      <c r="C875" t="inlineStr">
        <is>
          <t xml:space="preserve">CONCLUIDO	</t>
        </is>
      </c>
      <c r="D875" t="n">
        <v>3.6053</v>
      </c>
      <c r="E875" t="n">
        <v>27.74</v>
      </c>
      <c r="F875" t="n">
        <v>25.03</v>
      </c>
      <c r="G875" t="n">
        <v>50.07</v>
      </c>
      <c r="H875" t="n">
        <v>0.78</v>
      </c>
      <c r="I875" t="n">
        <v>30</v>
      </c>
      <c r="J875" t="n">
        <v>112.51</v>
      </c>
      <c r="K875" t="n">
        <v>41.65</v>
      </c>
      <c r="L875" t="n">
        <v>5</v>
      </c>
      <c r="M875" t="n">
        <v>7</v>
      </c>
      <c r="N875" t="n">
        <v>15.86</v>
      </c>
      <c r="O875" t="n">
        <v>14110.24</v>
      </c>
      <c r="P875" t="n">
        <v>188.25</v>
      </c>
      <c r="Q875" t="n">
        <v>1397.34</v>
      </c>
      <c r="R875" t="n">
        <v>99.70999999999999</v>
      </c>
      <c r="S875" t="n">
        <v>66.97</v>
      </c>
      <c r="T875" t="n">
        <v>13705.66</v>
      </c>
      <c r="U875" t="n">
        <v>0.67</v>
      </c>
      <c r="V875" t="n">
        <v>0.84</v>
      </c>
      <c r="W875" t="n">
        <v>5.38</v>
      </c>
      <c r="X875" t="n">
        <v>0.87</v>
      </c>
      <c r="Y875" t="n">
        <v>1</v>
      </c>
      <c r="Z875" t="n">
        <v>10</v>
      </c>
    </row>
    <row r="876">
      <c r="A876" t="n">
        <v>17</v>
      </c>
      <c r="B876" t="n">
        <v>50</v>
      </c>
      <c r="C876" t="inlineStr">
        <is>
          <t xml:space="preserve">CONCLUIDO	</t>
        </is>
      </c>
      <c r="D876" t="n">
        <v>3.6144</v>
      </c>
      <c r="E876" t="n">
        <v>27.67</v>
      </c>
      <c r="F876" t="n">
        <v>24.99</v>
      </c>
      <c r="G876" t="n">
        <v>51.7</v>
      </c>
      <c r="H876" t="n">
        <v>0.82</v>
      </c>
      <c r="I876" t="n">
        <v>29</v>
      </c>
      <c r="J876" t="n">
        <v>112.83</v>
      </c>
      <c r="K876" t="n">
        <v>41.65</v>
      </c>
      <c r="L876" t="n">
        <v>5.25</v>
      </c>
      <c r="M876" t="n">
        <v>1</v>
      </c>
      <c r="N876" t="n">
        <v>15.93</v>
      </c>
      <c r="O876" t="n">
        <v>14149.74</v>
      </c>
      <c r="P876" t="n">
        <v>187.65</v>
      </c>
      <c r="Q876" t="n">
        <v>1397.3</v>
      </c>
      <c r="R876" t="n">
        <v>98.15000000000001</v>
      </c>
      <c r="S876" t="n">
        <v>66.97</v>
      </c>
      <c r="T876" t="n">
        <v>12934</v>
      </c>
      <c r="U876" t="n">
        <v>0.68</v>
      </c>
      <c r="V876" t="n">
        <v>0.84</v>
      </c>
      <c r="W876" t="n">
        <v>5.37</v>
      </c>
      <c r="X876" t="n">
        <v>0.82</v>
      </c>
      <c r="Y876" t="n">
        <v>1</v>
      </c>
      <c r="Z876" t="n">
        <v>10</v>
      </c>
    </row>
    <row r="877">
      <c r="A877" t="n">
        <v>18</v>
      </c>
      <c r="B877" t="n">
        <v>50</v>
      </c>
      <c r="C877" t="inlineStr">
        <is>
          <t xml:space="preserve">CONCLUIDO	</t>
        </is>
      </c>
      <c r="D877" t="n">
        <v>3.6138</v>
      </c>
      <c r="E877" t="n">
        <v>27.67</v>
      </c>
      <c r="F877" t="n">
        <v>24.99</v>
      </c>
      <c r="G877" t="n">
        <v>51.71</v>
      </c>
      <c r="H877" t="n">
        <v>0.86</v>
      </c>
      <c r="I877" t="n">
        <v>29</v>
      </c>
      <c r="J877" t="n">
        <v>113.15</v>
      </c>
      <c r="K877" t="n">
        <v>41.65</v>
      </c>
      <c r="L877" t="n">
        <v>5.5</v>
      </c>
      <c r="M877" t="n">
        <v>0</v>
      </c>
      <c r="N877" t="n">
        <v>16</v>
      </c>
      <c r="O877" t="n">
        <v>14189.26</v>
      </c>
      <c r="P877" t="n">
        <v>188.22</v>
      </c>
      <c r="Q877" t="n">
        <v>1397.33</v>
      </c>
      <c r="R877" t="n">
        <v>98.15000000000001</v>
      </c>
      <c r="S877" t="n">
        <v>66.97</v>
      </c>
      <c r="T877" t="n">
        <v>12931.97</v>
      </c>
      <c r="U877" t="n">
        <v>0.68</v>
      </c>
      <c r="V877" t="n">
        <v>0.84</v>
      </c>
      <c r="W877" t="n">
        <v>5.38</v>
      </c>
      <c r="X877" t="n">
        <v>0.82</v>
      </c>
      <c r="Y877" t="n">
        <v>1</v>
      </c>
      <c r="Z877" t="n">
        <v>10</v>
      </c>
    </row>
    <row r="878">
      <c r="A878" t="n">
        <v>0</v>
      </c>
      <c r="B878" t="n">
        <v>25</v>
      </c>
      <c r="C878" t="inlineStr">
        <is>
          <t xml:space="preserve">CONCLUIDO	</t>
        </is>
      </c>
      <c r="D878" t="n">
        <v>3.219</v>
      </c>
      <c r="E878" t="n">
        <v>31.07</v>
      </c>
      <c r="F878" t="n">
        <v>27.6</v>
      </c>
      <c r="G878" t="n">
        <v>13.8</v>
      </c>
      <c r="H878" t="n">
        <v>0.28</v>
      </c>
      <c r="I878" t="n">
        <v>120</v>
      </c>
      <c r="J878" t="n">
        <v>61.76</v>
      </c>
      <c r="K878" t="n">
        <v>28.92</v>
      </c>
      <c r="L878" t="n">
        <v>1</v>
      </c>
      <c r="M878" t="n">
        <v>118</v>
      </c>
      <c r="N878" t="n">
        <v>6.84</v>
      </c>
      <c r="O878" t="n">
        <v>7851.41</v>
      </c>
      <c r="P878" t="n">
        <v>164.65</v>
      </c>
      <c r="Q878" t="n">
        <v>1397.39</v>
      </c>
      <c r="R878" t="n">
        <v>184.83</v>
      </c>
      <c r="S878" t="n">
        <v>66.97</v>
      </c>
      <c r="T878" t="n">
        <v>55816.61</v>
      </c>
      <c r="U878" t="n">
        <v>0.36</v>
      </c>
      <c r="V878" t="n">
        <v>0.76</v>
      </c>
      <c r="W878" t="n">
        <v>5.48</v>
      </c>
      <c r="X878" t="n">
        <v>3.43</v>
      </c>
      <c r="Y878" t="n">
        <v>1</v>
      </c>
      <c r="Z878" t="n">
        <v>10</v>
      </c>
    </row>
    <row r="879">
      <c r="A879" t="n">
        <v>1</v>
      </c>
      <c r="B879" t="n">
        <v>25</v>
      </c>
      <c r="C879" t="inlineStr">
        <is>
          <t xml:space="preserve">CONCLUIDO	</t>
        </is>
      </c>
      <c r="D879" t="n">
        <v>3.3578</v>
      </c>
      <c r="E879" t="n">
        <v>29.78</v>
      </c>
      <c r="F879" t="n">
        <v>26.74</v>
      </c>
      <c r="G879" t="n">
        <v>17.82</v>
      </c>
      <c r="H879" t="n">
        <v>0.35</v>
      </c>
      <c r="I879" t="n">
        <v>90</v>
      </c>
      <c r="J879" t="n">
        <v>62.05</v>
      </c>
      <c r="K879" t="n">
        <v>28.92</v>
      </c>
      <c r="L879" t="n">
        <v>1.25</v>
      </c>
      <c r="M879" t="n">
        <v>88</v>
      </c>
      <c r="N879" t="n">
        <v>6.88</v>
      </c>
      <c r="O879" t="n">
        <v>7887.12</v>
      </c>
      <c r="P879" t="n">
        <v>154.29</v>
      </c>
      <c r="Q879" t="n">
        <v>1397.43</v>
      </c>
      <c r="R879" t="n">
        <v>156.26</v>
      </c>
      <c r="S879" t="n">
        <v>66.97</v>
      </c>
      <c r="T879" t="n">
        <v>41682.58</v>
      </c>
      <c r="U879" t="n">
        <v>0.43</v>
      </c>
      <c r="V879" t="n">
        <v>0.79</v>
      </c>
      <c r="W879" t="n">
        <v>5.44</v>
      </c>
      <c r="X879" t="n">
        <v>2.57</v>
      </c>
      <c r="Y879" t="n">
        <v>1</v>
      </c>
      <c r="Z879" t="n">
        <v>10</v>
      </c>
    </row>
    <row r="880">
      <c r="A880" t="n">
        <v>2</v>
      </c>
      <c r="B880" t="n">
        <v>25</v>
      </c>
      <c r="C880" t="inlineStr">
        <is>
          <t xml:space="preserve">CONCLUIDO	</t>
        </is>
      </c>
      <c r="D880" t="n">
        <v>3.4524</v>
      </c>
      <c r="E880" t="n">
        <v>28.97</v>
      </c>
      <c r="F880" t="n">
        <v>26.18</v>
      </c>
      <c r="G880" t="n">
        <v>22.13</v>
      </c>
      <c r="H880" t="n">
        <v>0.42</v>
      </c>
      <c r="I880" t="n">
        <v>71</v>
      </c>
      <c r="J880" t="n">
        <v>62.34</v>
      </c>
      <c r="K880" t="n">
        <v>28.92</v>
      </c>
      <c r="L880" t="n">
        <v>1.5</v>
      </c>
      <c r="M880" t="n">
        <v>66</v>
      </c>
      <c r="N880" t="n">
        <v>6.92</v>
      </c>
      <c r="O880" t="n">
        <v>7922.85</v>
      </c>
      <c r="P880" t="n">
        <v>145.1</v>
      </c>
      <c r="Q880" t="n">
        <v>1397.35</v>
      </c>
      <c r="R880" t="n">
        <v>138.39</v>
      </c>
      <c r="S880" t="n">
        <v>66.97</v>
      </c>
      <c r="T880" t="n">
        <v>32839.49</v>
      </c>
      <c r="U880" t="n">
        <v>0.48</v>
      </c>
      <c r="V880" t="n">
        <v>0.8</v>
      </c>
      <c r="W880" t="n">
        <v>5.41</v>
      </c>
      <c r="X880" t="n">
        <v>2.02</v>
      </c>
      <c r="Y880" t="n">
        <v>1</v>
      </c>
      <c r="Z880" t="n">
        <v>10</v>
      </c>
    </row>
    <row r="881">
      <c r="A881" t="n">
        <v>3</v>
      </c>
      <c r="B881" t="n">
        <v>25</v>
      </c>
      <c r="C881" t="inlineStr">
        <is>
          <t xml:space="preserve">CONCLUIDO	</t>
        </is>
      </c>
      <c r="D881" t="n">
        <v>3.5049</v>
      </c>
      <c r="E881" t="n">
        <v>28.53</v>
      </c>
      <c r="F881" t="n">
        <v>25.9</v>
      </c>
      <c r="G881" t="n">
        <v>25.9</v>
      </c>
      <c r="H881" t="n">
        <v>0.49</v>
      </c>
      <c r="I881" t="n">
        <v>60</v>
      </c>
      <c r="J881" t="n">
        <v>62.63</v>
      </c>
      <c r="K881" t="n">
        <v>28.92</v>
      </c>
      <c r="L881" t="n">
        <v>1.75</v>
      </c>
      <c r="M881" t="n">
        <v>26</v>
      </c>
      <c r="N881" t="n">
        <v>6.96</v>
      </c>
      <c r="O881" t="n">
        <v>7958.6</v>
      </c>
      <c r="P881" t="n">
        <v>138.69</v>
      </c>
      <c r="Q881" t="n">
        <v>1397.55</v>
      </c>
      <c r="R881" t="n">
        <v>127.69</v>
      </c>
      <c r="S881" t="n">
        <v>66.97</v>
      </c>
      <c r="T881" t="n">
        <v>27545.81</v>
      </c>
      <c r="U881" t="n">
        <v>0.52</v>
      </c>
      <c r="V881" t="n">
        <v>0.8100000000000001</v>
      </c>
      <c r="W881" t="n">
        <v>5.43</v>
      </c>
      <c r="X881" t="n">
        <v>1.73</v>
      </c>
      <c r="Y881" t="n">
        <v>1</v>
      </c>
      <c r="Z881" t="n">
        <v>10</v>
      </c>
    </row>
    <row r="882">
      <c r="A882" t="n">
        <v>4</v>
      </c>
      <c r="B882" t="n">
        <v>25</v>
      </c>
      <c r="C882" t="inlineStr">
        <is>
          <t xml:space="preserve">CONCLUIDO	</t>
        </is>
      </c>
      <c r="D882" t="n">
        <v>3.5115</v>
      </c>
      <c r="E882" t="n">
        <v>28.48</v>
      </c>
      <c r="F882" t="n">
        <v>25.88</v>
      </c>
      <c r="G882" t="n">
        <v>26.77</v>
      </c>
      <c r="H882" t="n">
        <v>0.55</v>
      </c>
      <c r="I882" t="n">
        <v>58</v>
      </c>
      <c r="J882" t="n">
        <v>62.92</v>
      </c>
      <c r="K882" t="n">
        <v>28.92</v>
      </c>
      <c r="L882" t="n">
        <v>2</v>
      </c>
      <c r="M882" t="n">
        <v>4</v>
      </c>
      <c r="N882" t="n">
        <v>7</v>
      </c>
      <c r="O882" t="n">
        <v>7994.37</v>
      </c>
      <c r="P882" t="n">
        <v>137.89</v>
      </c>
      <c r="Q882" t="n">
        <v>1397.6</v>
      </c>
      <c r="R882" t="n">
        <v>125.75</v>
      </c>
      <c r="S882" t="n">
        <v>66.97</v>
      </c>
      <c r="T882" t="n">
        <v>26585.74</v>
      </c>
      <c r="U882" t="n">
        <v>0.53</v>
      </c>
      <c r="V882" t="n">
        <v>0.8100000000000001</v>
      </c>
      <c r="W882" t="n">
        <v>5.46</v>
      </c>
      <c r="X882" t="n">
        <v>1.71</v>
      </c>
      <c r="Y882" t="n">
        <v>1</v>
      </c>
      <c r="Z882" t="n">
        <v>10</v>
      </c>
    </row>
    <row r="883">
      <c r="A883" t="n">
        <v>5</v>
      </c>
      <c r="B883" t="n">
        <v>25</v>
      </c>
      <c r="C883" t="inlineStr">
        <is>
          <t xml:space="preserve">CONCLUIDO	</t>
        </is>
      </c>
      <c r="D883" t="n">
        <v>3.5166</v>
      </c>
      <c r="E883" t="n">
        <v>28.44</v>
      </c>
      <c r="F883" t="n">
        <v>25.85</v>
      </c>
      <c r="G883" t="n">
        <v>27.21</v>
      </c>
      <c r="H883" t="n">
        <v>0.62</v>
      </c>
      <c r="I883" t="n">
        <v>57</v>
      </c>
      <c r="J883" t="n">
        <v>63.21</v>
      </c>
      <c r="K883" t="n">
        <v>28.92</v>
      </c>
      <c r="L883" t="n">
        <v>2.25</v>
      </c>
      <c r="M883" t="n">
        <v>0</v>
      </c>
      <c r="N883" t="n">
        <v>7.04</v>
      </c>
      <c r="O883" t="n">
        <v>8030.17</v>
      </c>
      <c r="P883" t="n">
        <v>138.23</v>
      </c>
      <c r="Q883" t="n">
        <v>1397.76</v>
      </c>
      <c r="R883" t="n">
        <v>124.54</v>
      </c>
      <c r="S883" t="n">
        <v>66.97</v>
      </c>
      <c r="T883" t="n">
        <v>25985.9</v>
      </c>
      <c r="U883" t="n">
        <v>0.54</v>
      </c>
      <c r="V883" t="n">
        <v>0.8100000000000001</v>
      </c>
      <c r="W883" t="n">
        <v>5.47</v>
      </c>
      <c r="X883" t="n">
        <v>1.68</v>
      </c>
      <c r="Y883" t="n">
        <v>1</v>
      </c>
      <c r="Z883" t="n">
        <v>10</v>
      </c>
    </row>
    <row r="884">
      <c r="A884" t="n">
        <v>0</v>
      </c>
      <c r="B884" t="n">
        <v>85</v>
      </c>
      <c r="C884" t="inlineStr">
        <is>
          <t xml:space="preserve">CONCLUIDO	</t>
        </is>
      </c>
      <c r="D884" t="n">
        <v>2.18</v>
      </c>
      <c r="E884" t="n">
        <v>45.87</v>
      </c>
      <c r="F884" t="n">
        <v>33.2</v>
      </c>
      <c r="G884" t="n">
        <v>6.55</v>
      </c>
      <c r="H884" t="n">
        <v>0.11</v>
      </c>
      <c r="I884" t="n">
        <v>304</v>
      </c>
      <c r="J884" t="n">
        <v>167.88</v>
      </c>
      <c r="K884" t="n">
        <v>51.39</v>
      </c>
      <c r="L884" t="n">
        <v>1</v>
      </c>
      <c r="M884" t="n">
        <v>302</v>
      </c>
      <c r="N884" t="n">
        <v>30.49</v>
      </c>
      <c r="O884" t="n">
        <v>20939.59</v>
      </c>
      <c r="P884" t="n">
        <v>419.81</v>
      </c>
      <c r="Q884" t="n">
        <v>1397.92</v>
      </c>
      <c r="R884" t="n">
        <v>366.72</v>
      </c>
      <c r="S884" t="n">
        <v>66.97</v>
      </c>
      <c r="T884" t="n">
        <v>145842.14</v>
      </c>
      <c r="U884" t="n">
        <v>0.18</v>
      </c>
      <c r="V884" t="n">
        <v>0.63</v>
      </c>
      <c r="W884" t="n">
        <v>5.81</v>
      </c>
      <c r="X884" t="n">
        <v>9.02</v>
      </c>
      <c r="Y884" t="n">
        <v>1</v>
      </c>
      <c r="Z884" t="n">
        <v>10</v>
      </c>
    </row>
    <row r="885">
      <c r="A885" t="n">
        <v>1</v>
      </c>
      <c r="B885" t="n">
        <v>85</v>
      </c>
      <c r="C885" t="inlineStr">
        <is>
          <t xml:space="preserve">CONCLUIDO	</t>
        </is>
      </c>
      <c r="D885" t="n">
        <v>2.456</v>
      </c>
      <c r="E885" t="n">
        <v>40.72</v>
      </c>
      <c r="F885" t="n">
        <v>30.75</v>
      </c>
      <c r="G885" t="n">
        <v>8.24</v>
      </c>
      <c r="H885" t="n">
        <v>0.13</v>
      </c>
      <c r="I885" t="n">
        <v>224</v>
      </c>
      <c r="J885" t="n">
        <v>168.25</v>
      </c>
      <c r="K885" t="n">
        <v>51.39</v>
      </c>
      <c r="L885" t="n">
        <v>1.25</v>
      </c>
      <c r="M885" t="n">
        <v>222</v>
      </c>
      <c r="N885" t="n">
        <v>30.6</v>
      </c>
      <c r="O885" t="n">
        <v>20984.25</v>
      </c>
      <c r="P885" t="n">
        <v>387.18</v>
      </c>
      <c r="Q885" t="n">
        <v>1397.8</v>
      </c>
      <c r="R885" t="n">
        <v>286.85</v>
      </c>
      <c r="S885" t="n">
        <v>66.97</v>
      </c>
      <c r="T885" t="n">
        <v>106305.26</v>
      </c>
      <c r="U885" t="n">
        <v>0.23</v>
      </c>
      <c r="V885" t="n">
        <v>0.68</v>
      </c>
      <c r="W885" t="n">
        <v>5.67</v>
      </c>
      <c r="X885" t="n">
        <v>6.58</v>
      </c>
      <c r="Y885" t="n">
        <v>1</v>
      </c>
      <c r="Z885" t="n">
        <v>10</v>
      </c>
    </row>
    <row r="886">
      <c r="A886" t="n">
        <v>2</v>
      </c>
      <c r="B886" t="n">
        <v>85</v>
      </c>
      <c r="C886" t="inlineStr">
        <is>
          <t xml:space="preserve">CONCLUIDO	</t>
        </is>
      </c>
      <c r="D886" t="n">
        <v>2.6497</v>
      </c>
      <c r="E886" t="n">
        <v>37.74</v>
      </c>
      <c r="F886" t="n">
        <v>29.34</v>
      </c>
      <c r="G886" t="n">
        <v>9.890000000000001</v>
      </c>
      <c r="H886" t="n">
        <v>0.16</v>
      </c>
      <c r="I886" t="n">
        <v>178</v>
      </c>
      <c r="J886" t="n">
        <v>168.61</v>
      </c>
      <c r="K886" t="n">
        <v>51.39</v>
      </c>
      <c r="L886" t="n">
        <v>1.5</v>
      </c>
      <c r="M886" t="n">
        <v>176</v>
      </c>
      <c r="N886" t="n">
        <v>30.71</v>
      </c>
      <c r="O886" t="n">
        <v>21028.94</v>
      </c>
      <c r="P886" t="n">
        <v>367.69</v>
      </c>
      <c r="Q886" t="n">
        <v>1397.3</v>
      </c>
      <c r="R886" t="n">
        <v>241</v>
      </c>
      <c r="S886" t="n">
        <v>66.97</v>
      </c>
      <c r="T886" t="n">
        <v>83613.41</v>
      </c>
      <c r="U886" t="n">
        <v>0.28</v>
      </c>
      <c r="V886" t="n">
        <v>0.72</v>
      </c>
      <c r="W886" t="n">
        <v>5.59</v>
      </c>
      <c r="X886" t="n">
        <v>5.17</v>
      </c>
      <c r="Y886" t="n">
        <v>1</v>
      </c>
      <c r="Z886" t="n">
        <v>10</v>
      </c>
    </row>
    <row r="887">
      <c r="A887" t="n">
        <v>3</v>
      </c>
      <c r="B887" t="n">
        <v>85</v>
      </c>
      <c r="C887" t="inlineStr">
        <is>
          <t xml:space="preserve">CONCLUIDO	</t>
        </is>
      </c>
      <c r="D887" t="n">
        <v>2.7978</v>
      </c>
      <c r="E887" t="n">
        <v>35.74</v>
      </c>
      <c r="F887" t="n">
        <v>28.39</v>
      </c>
      <c r="G887" t="n">
        <v>11.59</v>
      </c>
      <c r="H887" t="n">
        <v>0.18</v>
      </c>
      <c r="I887" t="n">
        <v>147</v>
      </c>
      <c r="J887" t="n">
        <v>168.97</v>
      </c>
      <c r="K887" t="n">
        <v>51.39</v>
      </c>
      <c r="L887" t="n">
        <v>1.75</v>
      </c>
      <c r="M887" t="n">
        <v>145</v>
      </c>
      <c r="N887" t="n">
        <v>30.83</v>
      </c>
      <c r="O887" t="n">
        <v>21073.68</v>
      </c>
      <c r="P887" t="n">
        <v>354.08</v>
      </c>
      <c r="Q887" t="n">
        <v>1397.52</v>
      </c>
      <c r="R887" t="n">
        <v>210.84</v>
      </c>
      <c r="S887" t="n">
        <v>66.97</v>
      </c>
      <c r="T887" t="n">
        <v>68687.81</v>
      </c>
      <c r="U887" t="n">
        <v>0.32</v>
      </c>
      <c r="V887" t="n">
        <v>0.74</v>
      </c>
      <c r="W887" t="n">
        <v>5.51</v>
      </c>
      <c r="X887" t="n">
        <v>4.22</v>
      </c>
      <c r="Y887" t="n">
        <v>1</v>
      </c>
      <c r="Z887" t="n">
        <v>10</v>
      </c>
    </row>
    <row r="888">
      <c r="A888" t="n">
        <v>4</v>
      </c>
      <c r="B888" t="n">
        <v>85</v>
      </c>
      <c r="C888" t="inlineStr">
        <is>
          <t xml:space="preserve">CONCLUIDO	</t>
        </is>
      </c>
      <c r="D888" t="n">
        <v>2.9079</v>
      </c>
      <c r="E888" t="n">
        <v>34.39</v>
      </c>
      <c r="F888" t="n">
        <v>27.78</v>
      </c>
      <c r="G888" t="n">
        <v>13.33</v>
      </c>
      <c r="H888" t="n">
        <v>0.21</v>
      </c>
      <c r="I888" t="n">
        <v>125</v>
      </c>
      <c r="J888" t="n">
        <v>169.33</v>
      </c>
      <c r="K888" t="n">
        <v>51.39</v>
      </c>
      <c r="L888" t="n">
        <v>2</v>
      </c>
      <c r="M888" t="n">
        <v>123</v>
      </c>
      <c r="N888" t="n">
        <v>30.94</v>
      </c>
      <c r="O888" t="n">
        <v>21118.46</v>
      </c>
      <c r="P888" t="n">
        <v>344.84</v>
      </c>
      <c r="Q888" t="n">
        <v>1397.42</v>
      </c>
      <c r="R888" t="n">
        <v>189.72</v>
      </c>
      <c r="S888" t="n">
        <v>66.97</v>
      </c>
      <c r="T888" t="n">
        <v>58234.21</v>
      </c>
      <c r="U888" t="n">
        <v>0.35</v>
      </c>
      <c r="V888" t="n">
        <v>0.76</v>
      </c>
      <c r="W888" t="n">
        <v>5.51</v>
      </c>
      <c r="X888" t="n">
        <v>3.61</v>
      </c>
      <c r="Y888" t="n">
        <v>1</v>
      </c>
      <c r="Z888" t="n">
        <v>10</v>
      </c>
    </row>
    <row r="889">
      <c r="A889" t="n">
        <v>5</v>
      </c>
      <c r="B889" t="n">
        <v>85</v>
      </c>
      <c r="C889" t="inlineStr">
        <is>
          <t xml:space="preserve">CONCLUIDO	</t>
        </is>
      </c>
      <c r="D889" t="n">
        <v>2.9981</v>
      </c>
      <c r="E889" t="n">
        <v>33.35</v>
      </c>
      <c r="F889" t="n">
        <v>27.29</v>
      </c>
      <c r="G889" t="n">
        <v>15.02</v>
      </c>
      <c r="H889" t="n">
        <v>0.24</v>
      </c>
      <c r="I889" t="n">
        <v>109</v>
      </c>
      <c r="J889" t="n">
        <v>169.7</v>
      </c>
      <c r="K889" t="n">
        <v>51.39</v>
      </c>
      <c r="L889" t="n">
        <v>2.25</v>
      </c>
      <c r="M889" t="n">
        <v>107</v>
      </c>
      <c r="N889" t="n">
        <v>31.05</v>
      </c>
      <c r="O889" t="n">
        <v>21163.27</v>
      </c>
      <c r="P889" t="n">
        <v>337.25</v>
      </c>
      <c r="Q889" t="n">
        <v>1397.47</v>
      </c>
      <c r="R889" t="n">
        <v>173.86</v>
      </c>
      <c r="S889" t="n">
        <v>66.97</v>
      </c>
      <c r="T889" t="n">
        <v>50386.5</v>
      </c>
      <c r="U889" t="n">
        <v>0.39</v>
      </c>
      <c r="V889" t="n">
        <v>0.77</v>
      </c>
      <c r="W889" t="n">
        <v>5.48</v>
      </c>
      <c r="X889" t="n">
        <v>3.12</v>
      </c>
      <c r="Y889" t="n">
        <v>1</v>
      </c>
      <c r="Z889" t="n">
        <v>10</v>
      </c>
    </row>
    <row r="890">
      <c r="A890" t="n">
        <v>6</v>
      </c>
      <c r="B890" t="n">
        <v>85</v>
      </c>
      <c r="C890" t="inlineStr">
        <is>
          <t xml:space="preserve">CONCLUIDO	</t>
        </is>
      </c>
      <c r="D890" t="n">
        <v>3.0729</v>
      </c>
      <c r="E890" t="n">
        <v>32.54</v>
      </c>
      <c r="F890" t="n">
        <v>26.92</v>
      </c>
      <c r="G890" t="n">
        <v>16.82</v>
      </c>
      <c r="H890" t="n">
        <v>0.26</v>
      </c>
      <c r="I890" t="n">
        <v>96</v>
      </c>
      <c r="J890" t="n">
        <v>170.06</v>
      </c>
      <c r="K890" t="n">
        <v>51.39</v>
      </c>
      <c r="L890" t="n">
        <v>2.5</v>
      </c>
      <c r="M890" t="n">
        <v>94</v>
      </c>
      <c r="N890" t="n">
        <v>31.17</v>
      </c>
      <c r="O890" t="n">
        <v>21208.12</v>
      </c>
      <c r="P890" t="n">
        <v>330.94</v>
      </c>
      <c r="Q890" t="n">
        <v>1397.51</v>
      </c>
      <c r="R890" t="n">
        <v>161.57</v>
      </c>
      <c r="S890" t="n">
        <v>66.97</v>
      </c>
      <c r="T890" t="n">
        <v>44306.75</v>
      </c>
      <c r="U890" t="n">
        <v>0.41</v>
      </c>
      <c r="V890" t="n">
        <v>0.78</v>
      </c>
      <c r="W890" t="n">
        <v>5.47</v>
      </c>
      <c r="X890" t="n">
        <v>2.75</v>
      </c>
      <c r="Y890" t="n">
        <v>1</v>
      </c>
      <c r="Z890" t="n">
        <v>10</v>
      </c>
    </row>
    <row r="891">
      <c r="A891" t="n">
        <v>7</v>
      </c>
      <c r="B891" t="n">
        <v>85</v>
      </c>
      <c r="C891" t="inlineStr">
        <is>
          <t xml:space="preserve">CONCLUIDO	</t>
        </is>
      </c>
      <c r="D891" t="n">
        <v>3.1345</v>
      </c>
      <c r="E891" t="n">
        <v>31.9</v>
      </c>
      <c r="F891" t="n">
        <v>26.62</v>
      </c>
      <c r="G891" t="n">
        <v>18.57</v>
      </c>
      <c r="H891" t="n">
        <v>0.29</v>
      </c>
      <c r="I891" t="n">
        <v>86</v>
      </c>
      <c r="J891" t="n">
        <v>170.42</v>
      </c>
      <c r="K891" t="n">
        <v>51.39</v>
      </c>
      <c r="L891" t="n">
        <v>2.75</v>
      </c>
      <c r="M891" t="n">
        <v>84</v>
      </c>
      <c r="N891" t="n">
        <v>31.28</v>
      </c>
      <c r="O891" t="n">
        <v>21253.01</v>
      </c>
      <c r="P891" t="n">
        <v>325.79</v>
      </c>
      <c r="Q891" t="n">
        <v>1397.39</v>
      </c>
      <c r="R891" t="n">
        <v>152.15</v>
      </c>
      <c r="S891" t="n">
        <v>66.97</v>
      </c>
      <c r="T891" t="n">
        <v>39646.08</v>
      </c>
      <c r="U891" t="n">
        <v>0.44</v>
      </c>
      <c r="V891" t="n">
        <v>0.79</v>
      </c>
      <c r="W891" t="n">
        <v>5.44</v>
      </c>
      <c r="X891" t="n">
        <v>2.45</v>
      </c>
      <c r="Y891" t="n">
        <v>1</v>
      </c>
      <c r="Z891" t="n">
        <v>10</v>
      </c>
    </row>
    <row r="892">
      <c r="A892" t="n">
        <v>8</v>
      </c>
      <c r="B892" t="n">
        <v>85</v>
      </c>
      <c r="C892" t="inlineStr">
        <is>
          <t xml:space="preserve">CONCLUIDO	</t>
        </is>
      </c>
      <c r="D892" t="n">
        <v>3.1815</v>
      </c>
      <c r="E892" t="n">
        <v>31.43</v>
      </c>
      <c r="F892" t="n">
        <v>26.42</v>
      </c>
      <c r="G892" t="n">
        <v>20.32</v>
      </c>
      <c r="H892" t="n">
        <v>0.31</v>
      </c>
      <c r="I892" t="n">
        <v>78</v>
      </c>
      <c r="J892" t="n">
        <v>170.79</v>
      </c>
      <c r="K892" t="n">
        <v>51.39</v>
      </c>
      <c r="L892" t="n">
        <v>3</v>
      </c>
      <c r="M892" t="n">
        <v>76</v>
      </c>
      <c r="N892" t="n">
        <v>31.4</v>
      </c>
      <c r="O892" t="n">
        <v>21297.94</v>
      </c>
      <c r="P892" t="n">
        <v>321.6</v>
      </c>
      <c r="Q892" t="n">
        <v>1397.37</v>
      </c>
      <c r="R892" t="n">
        <v>145.43</v>
      </c>
      <c r="S892" t="n">
        <v>66.97</v>
      </c>
      <c r="T892" t="n">
        <v>36329.18</v>
      </c>
      <c r="U892" t="n">
        <v>0.46</v>
      </c>
      <c r="V892" t="n">
        <v>0.8</v>
      </c>
      <c r="W892" t="n">
        <v>5.43</v>
      </c>
      <c r="X892" t="n">
        <v>2.25</v>
      </c>
      <c r="Y892" t="n">
        <v>1</v>
      </c>
      <c r="Z892" t="n">
        <v>10</v>
      </c>
    </row>
    <row r="893">
      <c r="A893" t="n">
        <v>9</v>
      </c>
      <c r="B893" t="n">
        <v>85</v>
      </c>
      <c r="C893" t="inlineStr">
        <is>
          <t xml:space="preserve">CONCLUIDO	</t>
        </is>
      </c>
      <c r="D893" t="n">
        <v>3.2338</v>
      </c>
      <c r="E893" t="n">
        <v>30.92</v>
      </c>
      <c r="F893" t="n">
        <v>26.14</v>
      </c>
      <c r="G893" t="n">
        <v>22.09</v>
      </c>
      <c r="H893" t="n">
        <v>0.34</v>
      </c>
      <c r="I893" t="n">
        <v>71</v>
      </c>
      <c r="J893" t="n">
        <v>171.15</v>
      </c>
      <c r="K893" t="n">
        <v>51.39</v>
      </c>
      <c r="L893" t="n">
        <v>3.25</v>
      </c>
      <c r="M893" t="n">
        <v>69</v>
      </c>
      <c r="N893" t="n">
        <v>31.51</v>
      </c>
      <c r="O893" t="n">
        <v>21342.91</v>
      </c>
      <c r="P893" t="n">
        <v>316.65</v>
      </c>
      <c r="Q893" t="n">
        <v>1397.28</v>
      </c>
      <c r="R893" t="n">
        <v>136.82</v>
      </c>
      <c r="S893" t="n">
        <v>66.97</v>
      </c>
      <c r="T893" t="n">
        <v>32055.57</v>
      </c>
      <c r="U893" t="n">
        <v>0.49</v>
      </c>
      <c r="V893" t="n">
        <v>0.8100000000000001</v>
      </c>
      <c r="W893" t="n">
        <v>5.41</v>
      </c>
      <c r="X893" t="n">
        <v>1.98</v>
      </c>
      <c r="Y893" t="n">
        <v>1</v>
      </c>
      <c r="Z893" t="n">
        <v>10</v>
      </c>
    </row>
    <row r="894">
      <c r="A894" t="n">
        <v>10</v>
      </c>
      <c r="B894" t="n">
        <v>85</v>
      </c>
      <c r="C894" t="inlineStr">
        <is>
          <t xml:space="preserve">CONCLUIDO	</t>
        </is>
      </c>
      <c r="D894" t="n">
        <v>3.2629</v>
      </c>
      <c r="E894" t="n">
        <v>30.65</v>
      </c>
      <c r="F894" t="n">
        <v>26.04</v>
      </c>
      <c r="G894" t="n">
        <v>23.67</v>
      </c>
      <c r="H894" t="n">
        <v>0.36</v>
      </c>
      <c r="I894" t="n">
        <v>66</v>
      </c>
      <c r="J894" t="n">
        <v>171.52</v>
      </c>
      <c r="K894" t="n">
        <v>51.39</v>
      </c>
      <c r="L894" t="n">
        <v>3.5</v>
      </c>
      <c r="M894" t="n">
        <v>64</v>
      </c>
      <c r="N894" t="n">
        <v>31.63</v>
      </c>
      <c r="O894" t="n">
        <v>21387.92</v>
      </c>
      <c r="P894" t="n">
        <v>313.59</v>
      </c>
      <c r="Q894" t="n">
        <v>1397.41</v>
      </c>
      <c r="R894" t="n">
        <v>133.41</v>
      </c>
      <c r="S894" t="n">
        <v>66.97</v>
      </c>
      <c r="T894" t="n">
        <v>30377.77</v>
      </c>
      <c r="U894" t="n">
        <v>0.5</v>
      </c>
      <c r="V894" t="n">
        <v>0.8100000000000001</v>
      </c>
      <c r="W894" t="n">
        <v>5.41</v>
      </c>
      <c r="X894" t="n">
        <v>1.87</v>
      </c>
      <c r="Y894" t="n">
        <v>1</v>
      </c>
      <c r="Z894" t="n">
        <v>10</v>
      </c>
    </row>
    <row r="895">
      <c r="A895" t="n">
        <v>11</v>
      </c>
      <c r="B895" t="n">
        <v>85</v>
      </c>
      <c r="C895" t="inlineStr">
        <is>
          <t xml:space="preserve">CONCLUIDO	</t>
        </is>
      </c>
      <c r="D895" t="n">
        <v>3.2935</v>
      </c>
      <c r="E895" t="n">
        <v>30.36</v>
      </c>
      <c r="F895" t="n">
        <v>25.92</v>
      </c>
      <c r="G895" t="n">
        <v>25.5</v>
      </c>
      <c r="H895" t="n">
        <v>0.39</v>
      </c>
      <c r="I895" t="n">
        <v>61</v>
      </c>
      <c r="J895" t="n">
        <v>171.88</v>
      </c>
      <c r="K895" t="n">
        <v>51.39</v>
      </c>
      <c r="L895" t="n">
        <v>3.75</v>
      </c>
      <c r="M895" t="n">
        <v>59</v>
      </c>
      <c r="N895" t="n">
        <v>31.74</v>
      </c>
      <c r="O895" t="n">
        <v>21432.96</v>
      </c>
      <c r="P895" t="n">
        <v>310.97</v>
      </c>
      <c r="Q895" t="n">
        <v>1397.26</v>
      </c>
      <c r="R895" t="n">
        <v>129.4</v>
      </c>
      <c r="S895" t="n">
        <v>66.97</v>
      </c>
      <c r="T895" t="n">
        <v>28398.13</v>
      </c>
      <c r="U895" t="n">
        <v>0.52</v>
      </c>
      <c r="V895" t="n">
        <v>0.8100000000000001</v>
      </c>
      <c r="W895" t="n">
        <v>5.4</v>
      </c>
      <c r="X895" t="n">
        <v>1.76</v>
      </c>
      <c r="Y895" t="n">
        <v>1</v>
      </c>
      <c r="Z895" t="n">
        <v>10</v>
      </c>
    </row>
    <row r="896">
      <c r="A896" t="n">
        <v>12</v>
      </c>
      <c r="B896" t="n">
        <v>85</v>
      </c>
      <c r="C896" t="inlineStr">
        <is>
          <t xml:space="preserve">CONCLUIDO	</t>
        </is>
      </c>
      <c r="D896" t="n">
        <v>3.3319</v>
      </c>
      <c r="E896" t="n">
        <v>30.01</v>
      </c>
      <c r="F896" t="n">
        <v>25.74</v>
      </c>
      <c r="G896" t="n">
        <v>27.58</v>
      </c>
      <c r="H896" t="n">
        <v>0.41</v>
      </c>
      <c r="I896" t="n">
        <v>56</v>
      </c>
      <c r="J896" t="n">
        <v>172.25</v>
      </c>
      <c r="K896" t="n">
        <v>51.39</v>
      </c>
      <c r="L896" t="n">
        <v>4</v>
      </c>
      <c r="M896" t="n">
        <v>54</v>
      </c>
      <c r="N896" t="n">
        <v>31.86</v>
      </c>
      <c r="O896" t="n">
        <v>21478.05</v>
      </c>
      <c r="P896" t="n">
        <v>306.99</v>
      </c>
      <c r="Q896" t="n">
        <v>1397.27</v>
      </c>
      <c r="R896" t="n">
        <v>123.81</v>
      </c>
      <c r="S896" t="n">
        <v>66.97</v>
      </c>
      <c r="T896" t="n">
        <v>25627.33</v>
      </c>
      <c r="U896" t="n">
        <v>0.54</v>
      </c>
      <c r="V896" t="n">
        <v>0.82</v>
      </c>
      <c r="W896" t="n">
        <v>5.39</v>
      </c>
      <c r="X896" t="n">
        <v>1.58</v>
      </c>
      <c r="Y896" t="n">
        <v>1</v>
      </c>
      <c r="Z896" t="n">
        <v>10</v>
      </c>
    </row>
    <row r="897">
      <c r="A897" t="n">
        <v>13</v>
      </c>
      <c r="B897" t="n">
        <v>85</v>
      </c>
      <c r="C897" t="inlineStr">
        <is>
          <t xml:space="preserve">CONCLUIDO	</t>
        </is>
      </c>
      <c r="D897" t="n">
        <v>3.3506</v>
      </c>
      <c r="E897" t="n">
        <v>29.85</v>
      </c>
      <c r="F897" t="n">
        <v>25.68</v>
      </c>
      <c r="G897" t="n">
        <v>29.07</v>
      </c>
      <c r="H897" t="n">
        <v>0.44</v>
      </c>
      <c r="I897" t="n">
        <v>53</v>
      </c>
      <c r="J897" t="n">
        <v>172.61</v>
      </c>
      <c r="K897" t="n">
        <v>51.39</v>
      </c>
      <c r="L897" t="n">
        <v>4.25</v>
      </c>
      <c r="M897" t="n">
        <v>51</v>
      </c>
      <c r="N897" t="n">
        <v>31.97</v>
      </c>
      <c r="O897" t="n">
        <v>21523.17</v>
      </c>
      <c r="P897" t="n">
        <v>304.37</v>
      </c>
      <c r="Q897" t="n">
        <v>1397.38</v>
      </c>
      <c r="R897" t="n">
        <v>121.49</v>
      </c>
      <c r="S897" t="n">
        <v>66.97</v>
      </c>
      <c r="T897" t="n">
        <v>24483.67</v>
      </c>
      <c r="U897" t="n">
        <v>0.55</v>
      </c>
      <c r="V897" t="n">
        <v>0.82</v>
      </c>
      <c r="W897" t="n">
        <v>5.39</v>
      </c>
      <c r="X897" t="n">
        <v>1.51</v>
      </c>
      <c r="Y897" t="n">
        <v>1</v>
      </c>
      <c r="Z897" t="n">
        <v>10</v>
      </c>
    </row>
    <row r="898">
      <c r="A898" t="n">
        <v>14</v>
      </c>
      <c r="B898" t="n">
        <v>85</v>
      </c>
      <c r="C898" t="inlineStr">
        <is>
          <t xml:space="preserve">CONCLUIDO	</t>
        </is>
      </c>
      <c r="D898" t="n">
        <v>3.3812</v>
      </c>
      <c r="E898" t="n">
        <v>29.58</v>
      </c>
      <c r="F898" t="n">
        <v>25.54</v>
      </c>
      <c r="G898" t="n">
        <v>31.28</v>
      </c>
      <c r="H898" t="n">
        <v>0.46</v>
      </c>
      <c r="I898" t="n">
        <v>49</v>
      </c>
      <c r="J898" t="n">
        <v>172.98</v>
      </c>
      <c r="K898" t="n">
        <v>51.39</v>
      </c>
      <c r="L898" t="n">
        <v>4.5</v>
      </c>
      <c r="M898" t="n">
        <v>47</v>
      </c>
      <c r="N898" t="n">
        <v>32.09</v>
      </c>
      <c r="O898" t="n">
        <v>21568.34</v>
      </c>
      <c r="P898" t="n">
        <v>301.36</v>
      </c>
      <c r="Q898" t="n">
        <v>1397.29</v>
      </c>
      <c r="R898" t="n">
        <v>117.06</v>
      </c>
      <c r="S898" t="n">
        <v>66.97</v>
      </c>
      <c r="T898" t="n">
        <v>22285.45</v>
      </c>
      <c r="U898" t="n">
        <v>0.57</v>
      </c>
      <c r="V898" t="n">
        <v>0.82</v>
      </c>
      <c r="W898" t="n">
        <v>5.38</v>
      </c>
      <c r="X898" t="n">
        <v>1.38</v>
      </c>
      <c r="Y898" t="n">
        <v>1</v>
      </c>
      <c r="Z898" t="n">
        <v>10</v>
      </c>
    </row>
    <row r="899">
      <c r="A899" t="n">
        <v>15</v>
      </c>
      <c r="B899" t="n">
        <v>85</v>
      </c>
      <c r="C899" t="inlineStr">
        <is>
          <t xml:space="preserve">CONCLUIDO	</t>
        </is>
      </c>
      <c r="D899" t="n">
        <v>3.4015</v>
      </c>
      <c r="E899" t="n">
        <v>29.4</v>
      </c>
      <c r="F899" t="n">
        <v>25.47</v>
      </c>
      <c r="G899" t="n">
        <v>33.22</v>
      </c>
      <c r="H899" t="n">
        <v>0.49</v>
      </c>
      <c r="I899" t="n">
        <v>46</v>
      </c>
      <c r="J899" t="n">
        <v>173.35</v>
      </c>
      <c r="K899" t="n">
        <v>51.39</v>
      </c>
      <c r="L899" t="n">
        <v>4.75</v>
      </c>
      <c r="M899" t="n">
        <v>44</v>
      </c>
      <c r="N899" t="n">
        <v>32.2</v>
      </c>
      <c r="O899" t="n">
        <v>21613.54</v>
      </c>
      <c r="P899" t="n">
        <v>298.22</v>
      </c>
      <c r="Q899" t="n">
        <v>1397.29</v>
      </c>
      <c r="R899" t="n">
        <v>114.96</v>
      </c>
      <c r="S899" t="n">
        <v>66.97</v>
      </c>
      <c r="T899" t="n">
        <v>21253.03</v>
      </c>
      <c r="U899" t="n">
        <v>0.58</v>
      </c>
      <c r="V899" t="n">
        <v>0.83</v>
      </c>
      <c r="W899" t="n">
        <v>5.37</v>
      </c>
      <c r="X899" t="n">
        <v>1.3</v>
      </c>
      <c r="Y899" t="n">
        <v>1</v>
      </c>
      <c r="Z899" t="n">
        <v>10</v>
      </c>
    </row>
    <row r="900">
      <c r="A900" t="n">
        <v>16</v>
      </c>
      <c r="B900" t="n">
        <v>85</v>
      </c>
      <c r="C900" t="inlineStr">
        <is>
          <t xml:space="preserve">CONCLUIDO	</t>
        </is>
      </c>
      <c r="D900" t="n">
        <v>3.4171</v>
      </c>
      <c r="E900" t="n">
        <v>29.26</v>
      </c>
      <c r="F900" t="n">
        <v>25.4</v>
      </c>
      <c r="G900" t="n">
        <v>34.64</v>
      </c>
      <c r="H900" t="n">
        <v>0.51</v>
      </c>
      <c r="I900" t="n">
        <v>44</v>
      </c>
      <c r="J900" t="n">
        <v>173.71</v>
      </c>
      <c r="K900" t="n">
        <v>51.39</v>
      </c>
      <c r="L900" t="n">
        <v>5</v>
      </c>
      <c r="M900" t="n">
        <v>42</v>
      </c>
      <c r="N900" t="n">
        <v>32.32</v>
      </c>
      <c r="O900" t="n">
        <v>21658.78</v>
      </c>
      <c r="P900" t="n">
        <v>296.6</v>
      </c>
      <c r="Q900" t="n">
        <v>1397.19</v>
      </c>
      <c r="R900" t="n">
        <v>112.75</v>
      </c>
      <c r="S900" t="n">
        <v>66.97</v>
      </c>
      <c r="T900" t="n">
        <v>20157.71</v>
      </c>
      <c r="U900" t="n">
        <v>0.59</v>
      </c>
      <c r="V900" t="n">
        <v>0.83</v>
      </c>
      <c r="W900" t="n">
        <v>5.37</v>
      </c>
      <c r="X900" t="n">
        <v>1.24</v>
      </c>
      <c r="Y900" t="n">
        <v>1</v>
      </c>
      <c r="Z900" t="n">
        <v>10</v>
      </c>
    </row>
    <row r="901">
      <c r="A901" t="n">
        <v>17</v>
      </c>
      <c r="B901" t="n">
        <v>85</v>
      </c>
      <c r="C901" t="inlineStr">
        <is>
          <t xml:space="preserve">CONCLUIDO	</t>
        </is>
      </c>
      <c r="D901" t="n">
        <v>3.4412</v>
      </c>
      <c r="E901" t="n">
        <v>29.06</v>
      </c>
      <c r="F901" t="n">
        <v>25.3</v>
      </c>
      <c r="G901" t="n">
        <v>37.02</v>
      </c>
      <c r="H901" t="n">
        <v>0.53</v>
      </c>
      <c r="I901" t="n">
        <v>41</v>
      </c>
      <c r="J901" t="n">
        <v>174.08</v>
      </c>
      <c r="K901" t="n">
        <v>51.39</v>
      </c>
      <c r="L901" t="n">
        <v>5.25</v>
      </c>
      <c r="M901" t="n">
        <v>39</v>
      </c>
      <c r="N901" t="n">
        <v>32.44</v>
      </c>
      <c r="O901" t="n">
        <v>21704.07</v>
      </c>
      <c r="P901" t="n">
        <v>292.98</v>
      </c>
      <c r="Q901" t="n">
        <v>1397.34</v>
      </c>
      <c r="R901" t="n">
        <v>109.05</v>
      </c>
      <c r="S901" t="n">
        <v>66.97</v>
      </c>
      <c r="T901" t="n">
        <v>18319.76</v>
      </c>
      <c r="U901" t="n">
        <v>0.61</v>
      </c>
      <c r="V901" t="n">
        <v>0.83</v>
      </c>
      <c r="W901" t="n">
        <v>5.37</v>
      </c>
      <c r="X901" t="n">
        <v>1.13</v>
      </c>
      <c r="Y901" t="n">
        <v>1</v>
      </c>
      <c r="Z901" t="n">
        <v>10</v>
      </c>
    </row>
    <row r="902">
      <c r="A902" t="n">
        <v>18</v>
      </c>
      <c r="B902" t="n">
        <v>85</v>
      </c>
      <c r="C902" t="inlineStr">
        <is>
          <t xml:space="preserve">CONCLUIDO	</t>
        </is>
      </c>
      <c r="D902" t="n">
        <v>3.4512</v>
      </c>
      <c r="E902" t="n">
        <v>28.98</v>
      </c>
      <c r="F902" t="n">
        <v>25.28</v>
      </c>
      <c r="G902" t="n">
        <v>38.89</v>
      </c>
      <c r="H902" t="n">
        <v>0.5600000000000001</v>
      </c>
      <c r="I902" t="n">
        <v>39</v>
      </c>
      <c r="J902" t="n">
        <v>174.45</v>
      </c>
      <c r="K902" t="n">
        <v>51.39</v>
      </c>
      <c r="L902" t="n">
        <v>5.5</v>
      </c>
      <c r="M902" t="n">
        <v>37</v>
      </c>
      <c r="N902" t="n">
        <v>32.56</v>
      </c>
      <c r="O902" t="n">
        <v>21749.39</v>
      </c>
      <c r="P902" t="n">
        <v>291.22</v>
      </c>
      <c r="Q902" t="n">
        <v>1397.23</v>
      </c>
      <c r="R902" t="n">
        <v>108.81</v>
      </c>
      <c r="S902" t="n">
        <v>66.97</v>
      </c>
      <c r="T902" t="n">
        <v>18209.92</v>
      </c>
      <c r="U902" t="n">
        <v>0.62</v>
      </c>
      <c r="V902" t="n">
        <v>0.83</v>
      </c>
      <c r="W902" t="n">
        <v>5.36</v>
      </c>
      <c r="X902" t="n">
        <v>1.12</v>
      </c>
      <c r="Y902" t="n">
        <v>1</v>
      </c>
      <c r="Z902" t="n">
        <v>10</v>
      </c>
    </row>
    <row r="903">
      <c r="A903" t="n">
        <v>19</v>
      </c>
      <c r="B903" t="n">
        <v>85</v>
      </c>
      <c r="C903" t="inlineStr">
        <is>
          <t xml:space="preserve">CONCLUIDO	</t>
        </is>
      </c>
      <c r="D903" t="n">
        <v>3.4681</v>
      </c>
      <c r="E903" t="n">
        <v>28.83</v>
      </c>
      <c r="F903" t="n">
        <v>25.21</v>
      </c>
      <c r="G903" t="n">
        <v>40.88</v>
      </c>
      <c r="H903" t="n">
        <v>0.58</v>
      </c>
      <c r="I903" t="n">
        <v>37</v>
      </c>
      <c r="J903" t="n">
        <v>174.82</v>
      </c>
      <c r="K903" t="n">
        <v>51.39</v>
      </c>
      <c r="L903" t="n">
        <v>5.75</v>
      </c>
      <c r="M903" t="n">
        <v>35</v>
      </c>
      <c r="N903" t="n">
        <v>32.67</v>
      </c>
      <c r="O903" t="n">
        <v>21794.75</v>
      </c>
      <c r="P903" t="n">
        <v>288.59</v>
      </c>
      <c r="Q903" t="n">
        <v>1397.2</v>
      </c>
      <c r="R903" t="n">
        <v>106.36</v>
      </c>
      <c r="S903" t="n">
        <v>66.97</v>
      </c>
      <c r="T903" t="n">
        <v>16996.94</v>
      </c>
      <c r="U903" t="n">
        <v>0.63</v>
      </c>
      <c r="V903" t="n">
        <v>0.83</v>
      </c>
      <c r="W903" t="n">
        <v>5.36</v>
      </c>
      <c r="X903" t="n">
        <v>1.04</v>
      </c>
      <c r="Y903" t="n">
        <v>1</v>
      </c>
      <c r="Z903" t="n">
        <v>10</v>
      </c>
    </row>
    <row r="904">
      <c r="A904" t="n">
        <v>20</v>
      </c>
      <c r="B904" t="n">
        <v>85</v>
      </c>
      <c r="C904" t="inlineStr">
        <is>
          <t xml:space="preserve">CONCLUIDO	</t>
        </is>
      </c>
      <c r="D904" t="n">
        <v>3.4745</v>
      </c>
      <c r="E904" t="n">
        <v>28.78</v>
      </c>
      <c r="F904" t="n">
        <v>25.19</v>
      </c>
      <c r="G904" t="n">
        <v>41.98</v>
      </c>
      <c r="H904" t="n">
        <v>0.61</v>
      </c>
      <c r="I904" t="n">
        <v>36</v>
      </c>
      <c r="J904" t="n">
        <v>175.18</v>
      </c>
      <c r="K904" t="n">
        <v>51.39</v>
      </c>
      <c r="L904" t="n">
        <v>6</v>
      </c>
      <c r="M904" t="n">
        <v>34</v>
      </c>
      <c r="N904" t="n">
        <v>32.79</v>
      </c>
      <c r="O904" t="n">
        <v>21840.16</v>
      </c>
      <c r="P904" t="n">
        <v>286.81</v>
      </c>
      <c r="Q904" t="n">
        <v>1397.25</v>
      </c>
      <c r="R904" t="n">
        <v>105.93</v>
      </c>
      <c r="S904" t="n">
        <v>66.97</v>
      </c>
      <c r="T904" t="n">
        <v>16786.94</v>
      </c>
      <c r="U904" t="n">
        <v>0.63</v>
      </c>
      <c r="V904" t="n">
        <v>0.84</v>
      </c>
      <c r="W904" t="n">
        <v>5.35</v>
      </c>
      <c r="X904" t="n">
        <v>1.02</v>
      </c>
      <c r="Y904" t="n">
        <v>1</v>
      </c>
      <c r="Z904" t="n">
        <v>10</v>
      </c>
    </row>
    <row r="905">
      <c r="A905" t="n">
        <v>21</v>
      </c>
      <c r="B905" t="n">
        <v>85</v>
      </c>
      <c r="C905" t="inlineStr">
        <is>
          <t xml:space="preserve">CONCLUIDO	</t>
        </is>
      </c>
      <c r="D905" t="n">
        <v>3.4924</v>
      </c>
      <c r="E905" t="n">
        <v>28.63</v>
      </c>
      <c r="F905" t="n">
        <v>25.11</v>
      </c>
      <c r="G905" t="n">
        <v>44.31</v>
      </c>
      <c r="H905" t="n">
        <v>0.63</v>
      </c>
      <c r="I905" t="n">
        <v>34</v>
      </c>
      <c r="J905" t="n">
        <v>175.55</v>
      </c>
      <c r="K905" t="n">
        <v>51.39</v>
      </c>
      <c r="L905" t="n">
        <v>6.25</v>
      </c>
      <c r="M905" t="n">
        <v>32</v>
      </c>
      <c r="N905" t="n">
        <v>32.91</v>
      </c>
      <c r="O905" t="n">
        <v>21885.6</v>
      </c>
      <c r="P905" t="n">
        <v>283.81</v>
      </c>
      <c r="Q905" t="n">
        <v>1397.36</v>
      </c>
      <c r="R905" t="n">
        <v>102.95</v>
      </c>
      <c r="S905" t="n">
        <v>66.97</v>
      </c>
      <c r="T905" t="n">
        <v>15308.33</v>
      </c>
      <c r="U905" t="n">
        <v>0.65</v>
      </c>
      <c r="V905" t="n">
        <v>0.84</v>
      </c>
      <c r="W905" t="n">
        <v>5.36</v>
      </c>
      <c r="X905" t="n">
        <v>0.9399999999999999</v>
      </c>
      <c r="Y905" t="n">
        <v>1</v>
      </c>
      <c r="Z905" t="n">
        <v>10</v>
      </c>
    </row>
    <row r="906">
      <c r="A906" t="n">
        <v>22</v>
      </c>
      <c r="B906" t="n">
        <v>85</v>
      </c>
      <c r="C906" t="inlineStr">
        <is>
          <t xml:space="preserve">CONCLUIDO	</t>
        </is>
      </c>
      <c r="D906" t="n">
        <v>3.4992</v>
      </c>
      <c r="E906" t="n">
        <v>28.58</v>
      </c>
      <c r="F906" t="n">
        <v>25.09</v>
      </c>
      <c r="G906" t="n">
        <v>45.61</v>
      </c>
      <c r="H906" t="n">
        <v>0.66</v>
      </c>
      <c r="I906" t="n">
        <v>33</v>
      </c>
      <c r="J906" t="n">
        <v>175.92</v>
      </c>
      <c r="K906" t="n">
        <v>51.39</v>
      </c>
      <c r="L906" t="n">
        <v>6.5</v>
      </c>
      <c r="M906" t="n">
        <v>31</v>
      </c>
      <c r="N906" t="n">
        <v>33.03</v>
      </c>
      <c r="O906" t="n">
        <v>21931.08</v>
      </c>
      <c r="P906" t="n">
        <v>282.8</v>
      </c>
      <c r="Q906" t="n">
        <v>1397.17</v>
      </c>
      <c r="R906" t="n">
        <v>102.71</v>
      </c>
      <c r="S906" t="n">
        <v>66.97</v>
      </c>
      <c r="T906" t="n">
        <v>15189.41</v>
      </c>
      <c r="U906" t="n">
        <v>0.65</v>
      </c>
      <c r="V906" t="n">
        <v>0.84</v>
      </c>
      <c r="W906" t="n">
        <v>5.34</v>
      </c>
      <c r="X906" t="n">
        <v>0.92</v>
      </c>
      <c r="Y906" t="n">
        <v>1</v>
      </c>
      <c r="Z906" t="n">
        <v>10</v>
      </c>
    </row>
    <row r="907">
      <c r="A907" t="n">
        <v>23</v>
      </c>
      <c r="B907" t="n">
        <v>85</v>
      </c>
      <c r="C907" t="inlineStr">
        <is>
          <t xml:space="preserve">CONCLUIDO	</t>
        </is>
      </c>
      <c r="D907" t="n">
        <v>3.5126</v>
      </c>
      <c r="E907" t="n">
        <v>28.47</v>
      </c>
      <c r="F907" t="n">
        <v>25.05</v>
      </c>
      <c r="G907" t="n">
        <v>48.48</v>
      </c>
      <c r="H907" t="n">
        <v>0.68</v>
      </c>
      <c r="I907" t="n">
        <v>31</v>
      </c>
      <c r="J907" t="n">
        <v>176.29</v>
      </c>
      <c r="K907" t="n">
        <v>51.39</v>
      </c>
      <c r="L907" t="n">
        <v>6.75</v>
      </c>
      <c r="M907" t="n">
        <v>29</v>
      </c>
      <c r="N907" t="n">
        <v>33.15</v>
      </c>
      <c r="O907" t="n">
        <v>21976.61</v>
      </c>
      <c r="P907" t="n">
        <v>280.54</v>
      </c>
      <c r="Q907" t="n">
        <v>1397.24</v>
      </c>
      <c r="R907" t="n">
        <v>101</v>
      </c>
      <c r="S907" t="n">
        <v>66.97</v>
      </c>
      <c r="T907" t="n">
        <v>14348.55</v>
      </c>
      <c r="U907" t="n">
        <v>0.66</v>
      </c>
      <c r="V907" t="n">
        <v>0.84</v>
      </c>
      <c r="W907" t="n">
        <v>5.35</v>
      </c>
      <c r="X907" t="n">
        <v>0.88</v>
      </c>
      <c r="Y907" t="n">
        <v>1</v>
      </c>
      <c r="Z907" t="n">
        <v>10</v>
      </c>
    </row>
    <row r="908">
      <c r="A908" t="n">
        <v>24</v>
      </c>
      <c r="B908" t="n">
        <v>85</v>
      </c>
      <c r="C908" t="inlineStr">
        <is>
          <t xml:space="preserve">CONCLUIDO	</t>
        </is>
      </c>
      <c r="D908" t="n">
        <v>3.5245</v>
      </c>
      <c r="E908" t="n">
        <v>28.37</v>
      </c>
      <c r="F908" t="n">
        <v>24.98</v>
      </c>
      <c r="G908" t="n">
        <v>49.97</v>
      </c>
      <c r="H908" t="n">
        <v>0.7</v>
      </c>
      <c r="I908" t="n">
        <v>30</v>
      </c>
      <c r="J908" t="n">
        <v>176.66</v>
      </c>
      <c r="K908" t="n">
        <v>51.39</v>
      </c>
      <c r="L908" t="n">
        <v>7</v>
      </c>
      <c r="M908" t="n">
        <v>28</v>
      </c>
      <c r="N908" t="n">
        <v>33.27</v>
      </c>
      <c r="O908" t="n">
        <v>22022.17</v>
      </c>
      <c r="P908" t="n">
        <v>277.2</v>
      </c>
      <c r="Q908" t="n">
        <v>1397.19</v>
      </c>
      <c r="R908" t="n">
        <v>99.19</v>
      </c>
      <c r="S908" t="n">
        <v>66.97</v>
      </c>
      <c r="T908" t="n">
        <v>13446.98</v>
      </c>
      <c r="U908" t="n">
        <v>0.68</v>
      </c>
      <c r="V908" t="n">
        <v>0.84</v>
      </c>
      <c r="W908" t="n">
        <v>5.34</v>
      </c>
      <c r="X908" t="n">
        <v>0.82</v>
      </c>
      <c r="Y908" t="n">
        <v>1</v>
      </c>
      <c r="Z908" t="n">
        <v>10</v>
      </c>
    </row>
    <row r="909">
      <c r="A909" t="n">
        <v>25</v>
      </c>
      <c r="B909" t="n">
        <v>85</v>
      </c>
      <c r="C909" t="inlineStr">
        <is>
          <t xml:space="preserve">CONCLUIDO	</t>
        </is>
      </c>
      <c r="D909" t="n">
        <v>3.5288</v>
      </c>
      <c r="E909" t="n">
        <v>28.34</v>
      </c>
      <c r="F909" t="n">
        <v>24.98</v>
      </c>
      <c r="G909" t="n">
        <v>51.69</v>
      </c>
      <c r="H909" t="n">
        <v>0.73</v>
      </c>
      <c r="I909" t="n">
        <v>29</v>
      </c>
      <c r="J909" t="n">
        <v>177.03</v>
      </c>
      <c r="K909" t="n">
        <v>51.39</v>
      </c>
      <c r="L909" t="n">
        <v>7.25</v>
      </c>
      <c r="M909" t="n">
        <v>27</v>
      </c>
      <c r="N909" t="n">
        <v>33.39</v>
      </c>
      <c r="O909" t="n">
        <v>22067.77</v>
      </c>
      <c r="P909" t="n">
        <v>274.8</v>
      </c>
      <c r="Q909" t="n">
        <v>1397.19</v>
      </c>
      <c r="R909" t="n">
        <v>99.22</v>
      </c>
      <c r="S909" t="n">
        <v>66.97</v>
      </c>
      <c r="T909" t="n">
        <v>13465.1</v>
      </c>
      <c r="U909" t="n">
        <v>0.68</v>
      </c>
      <c r="V909" t="n">
        <v>0.84</v>
      </c>
      <c r="W909" t="n">
        <v>5.34</v>
      </c>
      <c r="X909" t="n">
        <v>0.82</v>
      </c>
      <c r="Y909" t="n">
        <v>1</v>
      </c>
      <c r="Z909" t="n">
        <v>10</v>
      </c>
    </row>
    <row r="910">
      <c r="A910" t="n">
        <v>26</v>
      </c>
      <c r="B910" t="n">
        <v>85</v>
      </c>
      <c r="C910" t="inlineStr">
        <is>
          <t xml:space="preserve">CONCLUIDO	</t>
        </is>
      </c>
      <c r="D910" t="n">
        <v>3.5481</v>
      </c>
      <c r="E910" t="n">
        <v>28.18</v>
      </c>
      <c r="F910" t="n">
        <v>24.9</v>
      </c>
      <c r="G910" t="n">
        <v>55.33</v>
      </c>
      <c r="H910" t="n">
        <v>0.75</v>
      </c>
      <c r="I910" t="n">
        <v>27</v>
      </c>
      <c r="J910" t="n">
        <v>177.4</v>
      </c>
      <c r="K910" t="n">
        <v>51.39</v>
      </c>
      <c r="L910" t="n">
        <v>7.5</v>
      </c>
      <c r="M910" t="n">
        <v>25</v>
      </c>
      <c r="N910" t="n">
        <v>33.51</v>
      </c>
      <c r="O910" t="n">
        <v>22113.42</v>
      </c>
      <c r="P910" t="n">
        <v>272.46</v>
      </c>
      <c r="Q910" t="n">
        <v>1397.17</v>
      </c>
      <c r="R910" t="n">
        <v>96.36</v>
      </c>
      <c r="S910" t="n">
        <v>66.97</v>
      </c>
      <c r="T910" t="n">
        <v>12047.1</v>
      </c>
      <c r="U910" t="n">
        <v>0.7</v>
      </c>
      <c r="V910" t="n">
        <v>0.85</v>
      </c>
      <c r="W910" t="n">
        <v>5.34</v>
      </c>
      <c r="X910" t="n">
        <v>0.73</v>
      </c>
      <c r="Y910" t="n">
        <v>1</v>
      </c>
      <c r="Z910" t="n">
        <v>10</v>
      </c>
    </row>
    <row r="911">
      <c r="A911" t="n">
        <v>27</v>
      </c>
      <c r="B911" t="n">
        <v>85</v>
      </c>
      <c r="C911" t="inlineStr">
        <is>
          <t xml:space="preserve">CONCLUIDO	</t>
        </is>
      </c>
      <c r="D911" t="n">
        <v>3.5527</v>
      </c>
      <c r="E911" t="n">
        <v>28.15</v>
      </c>
      <c r="F911" t="n">
        <v>24.89</v>
      </c>
      <c r="G911" t="n">
        <v>57.45</v>
      </c>
      <c r="H911" t="n">
        <v>0.77</v>
      </c>
      <c r="I911" t="n">
        <v>26</v>
      </c>
      <c r="J911" t="n">
        <v>177.77</v>
      </c>
      <c r="K911" t="n">
        <v>51.39</v>
      </c>
      <c r="L911" t="n">
        <v>7.75</v>
      </c>
      <c r="M911" t="n">
        <v>24</v>
      </c>
      <c r="N911" t="n">
        <v>33.63</v>
      </c>
      <c r="O911" t="n">
        <v>22159.1</v>
      </c>
      <c r="P911" t="n">
        <v>269.47</v>
      </c>
      <c r="Q911" t="n">
        <v>1397.25</v>
      </c>
      <c r="R911" t="n">
        <v>96.12</v>
      </c>
      <c r="S911" t="n">
        <v>66.97</v>
      </c>
      <c r="T911" t="n">
        <v>11932.93</v>
      </c>
      <c r="U911" t="n">
        <v>0.7</v>
      </c>
      <c r="V911" t="n">
        <v>0.85</v>
      </c>
      <c r="W911" t="n">
        <v>5.34</v>
      </c>
      <c r="X911" t="n">
        <v>0.73</v>
      </c>
      <c r="Y911" t="n">
        <v>1</v>
      </c>
      <c r="Z911" t="n">
        <v>10</v>
      </c>
    </row>
    <row r="912">
      <c r="A912" t="n">
        <v>28</v>
      </c>
      <c r="B912" t="n">
        <v>85</v>
      </c>
      <c r="C912" t="inlineStr">
        <is>
          <t xml:space="preserve">CONCLUIDO	</t>
        </is>
      </c>
      <c r="D912" t="n">
        <v>3.564</v>
      </c>
      <c r="E912" t="n">
        <v>28.06</v>
      </c>
      <c r="F912" t="n">
        <v>24.84</v>
      </c>
      <c r="G912" t="n">
        <v>59.61</v>
      </c>
      <c r="H912" t="n">
        <v>0.8</v>
      </c>
      <c r="I912" t="n">
        <v>25</v>
      </c>
      <c r="J912" t="n">
        <v>178.14</v>
      </c>
      <c r="K912" t="n">
        <v>51.39</v>
      </c>
      <c r="L912" t="n">
        <v>8</v>
      </c>
      <c r="M912" t="n">
        <v>23</v>
      </c>
      <c r="N912" t="n">
        <v>33.75</v>
      </c>
      <c r="O912" t="n">
        <v>22204.83</v>
      </c>
      <c r="P912" t="n">
        <v>267.93</v>
      </c>
      <c r="Q912" t="n">
        <v>1397.22</v>
      </c>
      <c r="R912" t="n">
        <v>94.52</v>
      </c>
      <c r="S912" t="n">
        <v>66.97</v>
      </c>
      <c r="T912" t="n">
        <v>11137.9</v>
      </c>
      <c r="U912" t="n">
        <v>0.71</v>
      </c>
      <c r="V912" t="n">
        <v>0.85</v>
      </c>
      <c r="W912" t="n">
        <v>5.33</v>
      </c>
      <c r="X912" t="n">
        <v>0.67</v>
      </c>
      <c r="Y912" t="n">
        <v>1</v>
      </c>
      <c r="Z912" t="n">
        <v>10</v>
      </c>
    </row>
    <row r="913">
      <c r="A913" t="n">
        <v>29</v>
      </c>
      <c r="B913" t="n">
        <v>85</v>
      </c>
      <c r="C913" t="inlineStr">
        <is>
          <t xml:space="preserve">CONCLUIDO	</t>
        </is>
      </c>
      <c r="D913" t="n">
        <v>3.5619</v>
      </c>
      <c r="E913" t="n">
        <v>28.07</v>
      </c>
      <c r="F913" t="n">
        <v>24.86</v>
      </c>
      <c r="G913" t="n">
        <v>59.65</v>
      </c>
      <c r="H913" t="n">
        <v>0.82</v>
      </c>
      <c r="I913" t="n">
        <v>25</v>
      </c>
      <c r="J913" t="n">
        <v>178.51</v>
      </c>
      <c r="K913" t="n">
        <v>51.39</v>
      </c>
      <c r="L913" t="n">
        <v>8.25</v>
      </c>
      <c r="M913" t="n">
        <v>23</v>
      </c>
      <c r="N913" t="n">
        <v>33.87</v>
      </c>
      <c r="O913" t="n">
        <v>22250.6</v>
      </c>
      <c r="P913" t="n">
        <v>265.7</v>
      </c>
      <c r="Q913" t="n">
        <v>1397.18</v>
      </c>
      <c r="R913" t="n">
        <v>95.09</v>
      </c>
      <c r="S913" t="n">
        <v>66.97</v>
      </c>
      <c r="T913" t="n">
        <v>11421.67</v>
      </c>
      <c r="U913" t="n">
        <v>0.7</v>
      </c>
      <c r="V913" t="n">
        <v>0.85</v>
      </c>
      <c r="W913" t="n">
        <v>5.33</v>
      </c>
      <c r="X913" t="n">
        <v>0.6899999999999999</v>
      </c>
      <c r="Y913" t="n">
        <v>1</v>
      </c>
      <c r="Z913" t="n">
        <v>10</v>
      </c>
    </row>
    <row r="914">
      <c r="A914" t="n">
        <v>30</v>
      </c>
      <c r="B914" t="n">
        <v>85</v>
      </c>
      <c r="C914" t="inlineStr">
        <is>
          <t xml:space="preserve">CONCLUIDO	</t>
        </is>
      </c>
      <c r="D914" t="n">
        <v>3.5684</v>
      </c>
      <c r="E914" t="n">
        <v>28.02</v>
      </c>
      <c r="F914" t="n">
        <v>24.84</v>
      </c>
      <c r="G914" t="n">
        <v>62.1</v>
      </c>
      <c r="H914" t="n">
        <v>0.84</v>
      </c>
      <c r="I914" t="n">
        <v>24</v>
      </c>
      <c r="J914" t="n">
        <v>178.88</v>
      </c>
      <c r="K914" t="n">
        <v>51.39</v>
      </c>
      <c r="L914" t="n">
        <v>8.5</v>
      </c>
      <c r="M914" t="n">
        <v>22</v>
      </c>
      <c r="N914" t="n">
        <v>33.99</v>
      </c>
      <c r="O914" t="n">
        <v>22296.41</v>
      </c>
      <c r="P914" t="n">
        <v>264.31</v>
      </c>
      <c r="Q914" t="n">
        <v>1397.31</v>
      </c>
      <c r="R914" t="n">
        <v>94.38</v>
      </c>
      <c r="S914" t="n">
        <v>66.97</v>
      </c>
      <c r="T914" t="n">
        <v>11073.48</v>
      </c>
      <c r="U914" t="n">
        <v>0.71</v>
      </c>
      <c r="V914" t="n">
        <v>0.85</v>
      </c>
      <c r="W914" t="n">
        <v>5.34</v>
      </c>
      <c r="X914" t="n">
        <v>0.67</v>
      </c>
      <c r="Y914" t="n">
        <v>1</v>
      </c>
      <c r="Z914" t="n">
        <v>10</v>
      </c>
    </row>
    <row r="915">
      <c r="A915" t="n">
        <v>31</v>
      </c>
      <c r="B915" t="n">
        <v>85</v>
      </c>
      <c r="C915" t="inlineStr">
        <is>
          <t xml:space="preserve">CONCLUIDO	</t>
        </is>
      </c>
      <c r="D915" t="n">
        <v>3.5771</v>
      </c>
      <c r="E915" t="n">
        <v>27.96</v>
      </c>
      <c r="F915" t="n">
        <v>24.8</v>
      </c>
      <c r="G915" t="n">
        <v>64.7</v>
      </c>
      <c r="H915" t="n">
        <v>0.87</v>
      </c>
      <c r="I915" t="n">
        <v>23</v>
      </c>
      <c r="J915" t="n">
        <v>179.26</v>
      </c>
      <c r="K915" t="n">
        <v>51.39</v>
      </c>
      <c r="L915" t="n">
        <v>8.75</v>
      </c>
      <c r="M915" t="n">
        <v>21</v>
      </c>
      <c r="N915" t="n">
        <v>34.11</v>
      </c>
      <c r="O915" t="n">
        <v>22342.26</v>
      </c>
      <c r="P915" t="n">
        <v>261.89</v>
      </c>
      <c r="Q915" t="n">
        <v>1397.22</v>
      </c>
      <c r="R915" t="n">
        <v>93.3</v>
      </c>
      <c r="S915" t="n">
        <v>66.97</v>
      </c>
      <c r="T915" t="n">
        <v>10536.76</v>
      </c>
      <c r="U915" t="n">
        <v>0.72</v>
      </c>
      <c r="V915" t="n">
        <v>0.85</v>
      </c>
      <c r="W915" t="n">
        <v>5.33</v>
      </c>
      <c r="X915" t="n">
        <v>0.64</v>
      </c>
      <c r="Y915" t="n">
        <v>1</v>
      </c>
      <c r="Z915" t="n">
        <v>10</v>
      </c>
    </row>
    <row r="916">
      <c r="A916" t="n">
        <v>32</v>
      </c>
      <c r="B916" t="n">
        <v>85</v>
      </c>
      <c r="C916" t="inlineStr">
        <is>
          <t xml:space="preserve">CONCLUIDO	</t>
        </is>
      </c>
      <c r="D916" t="n">
        <v>3.5847</v>
      </c>
      <c r="E916" t="n">
        <v>27.9</v>
      </c>
      <c r="F916" t="n">
        <v>24.78</v>
      </c>
      <c r="G916" t="n">
        <v>67.58</v>
      </c>
      <c r="H916" t="n">
        <v>0.89</v>
      </c>
      <c r="I916" t="n">
        <v>22</v>
      </c>
      <c r="J916" t="n">
        <v>179.63</v>
      </c>
      <c r="K916" t="n">
        <v>51.39</v>
      </c>
      <c r="L916" t="n">
        <v>9</v>
      </c>
      <c r="M916" t="n">
        <v>20</v>
      </c>
      <c r="N916" t="n">
        <v>34.24</v>
      </c>
      <c r="O916" t="n">
        <v>22388.15</v>
      </c>
      <c r="P916" t="n">
        <v>260.43</v>
      </c>
      <c r="Q916" t="n">
        <v>1397.17</v>
      </c>
      <c r="R916" t="n">
        <v>92.48999999999999</v>
      </c>
      <c r="S916" t="n">
        <v>66.97</v>
      </c>
      <c r="T916" t="n">
        <v>10138.43</v>
      </c>
      <c r="U916" t="n">
        <v>0.72</v>
      </c>
      <c r="V916" t="n">
        <v>0.85</v>
      </c>
      <c r="W916" t="n">
        <v>5.33</v>
      </c>
      <c r="X916" t="n">
        <v>0.61</v>
      </c>
      <c r="Y916" t="n">
        <v>1</v>
      </c>
      <c r="Z916" t="n">
        <v>10</v>
      </c>
    </row>
    <row r="917">
      <c r="A917" t="n">
        <v>33</v>
      </c>
      <c r="B917" t="n">
        <v>85</v>
      </c>
      <c r="C917" t="inlineStr">
        <is>
          <t xml:space="preserve">CONCLUIDO	</t>
        </is>
      </c>
      <c r="D917" t="n">
        <v>3.5941</v>
      </c>
      <c r="E917" t="n">
        <v>27.82</v>
      </c>
      <c r="F917" t="n">
        <v>24.74</v>
      </c>
      <c r="G917" t="n">
        <v>70.68000000000001</v>
      </c>
      <c r="H917" t="n">
        <v>0.91</v>
      </c>
      <c r="I917" t="n">
        <v>21</v>
      </c>
      <c r="J917" t="n">
        <v>180</v>
      </c>
      <c r="K917" t="n">
        <v>51.39</v>
      </c>
      <c r="L917" t="n">
        <v>9.25</v>
      </c>
      <c r="M917" t="n">
        <v>19</v>
      </c>
      <c r="N917" t="n">
        <v>34.36</v>
      </c>
      <c r="O917" t="n">
        <v>22434.08</v>
      </c>
      <c r="P917" t="n">
        <v>256.36</v>
      </c>
      <c r="Q917" t="n">
        <v>1397.18</v>
      </c>
      <c r="R917" t="n">
        <v>91.11</v>
      </c>
      <c r="S917" t="n">
        <v>66.97</v>
      </c>
      <c r="T917" t="n">
        <v>9453.76</v>
      </c>
      <c r="U917" t="n">
        <v>0.74</v>
      </c>
      <c r="V917" t="n">
        <v>0.85</v>
      </c>
      <c r="W917" t="n">
        <v>5.33</v>
      </c>
      <c r="X917" t="n">
        <v>0.57</v>
      </c>
      <c r="Y917" t="n">
        <v>1</v>
      </c>
      <c r="Z917" t="n">
        <v>10</v>
      </c>
    </row>
    <row r="918">
      <c r="A918" t="n">
        <v>34</v>
      </c>
      <c r="B918" t="n">
        <v>85</v>
      </c>
      <c r="C918" t="inlineStr">
        <is>
          <t xml:space="preserve">CONCLUIDO	</t>
        </is>
      </c>
      <c r="D918" t="n">
        <v>3.5954</v>
      </c>
      <c r="E918" t="n">
        <v>27.81</v>
      </c>
      <c r="F918" t="n">
        <v>24.73</v>
      </c>
      <c r="G918" t="n">
        <v>70.65000000000001</v>
      </c>
      <c r="H918" t="n">
        <v>0.93</v>
      </c>
      <c r="I918" t="n">
        <v>21</v>
      </c>
      <c r="J918" t="n">
        <v>180.37</v>
      </c>
      <c r="K918" t="n">
        <v>51.39</v>
      </c>
      <c r="L918" t="n">
        <v>9.5</v>
      </c>
      <c r="M918" t="n">
        <v>19</v>
      </c>
      <c r="N918" t="n">
        <v>34.48</v>
      </c>
      <c r="O918" t="n">
        <v>22480.05</v>
      </c>
      <c r="P918" t="n">
        <v>254.09</v>
      </c>
      <c r="Q918" t="n">
        <v>1397.27</v>
      </c>
      <c r="R918" t="n">
        <v>90.93000000000001</v>
      </c>
      <c r="S918" t="n">
        <v>66.97</v>
      </c>
      <c r="T918" t="n">
        <v>9359.32</v>
      </c>
      <c r="U918" t="n">
        <v>0.74</v>
      </c>
      <c r="V918" t="n">
        <v>0.85</v>
      </c>
      <c r="W918" t="n">
        <v>5.33</v>
      </c>
      <c r="X918" t="n">
        <v>0.5600000000000001</v>
      </c>
      <c r="Y918" t="n">
        <v>1</v>
      </c>
      <c r="Z918" t="n">
        <v>10</v>
      </c>
    </row>
    <row r="919">
      <c r="A919" t="n">
        <v>35</v>
      </c>
      <c r="B919" t="n">
        <v>85</v>
      </c>
      <c r="C919" t="inlineStr">
        <is>
          <t xml:space="preserve">CONCLUIDO	</t>
        </is>
      </c>
      <c r="D919" t="n">
        <v>3.6042</v>
      </c>
      <c r="E919" t="n">
        <v>27.75</v>
      </c>
      <c r="F919" t="n">
        <v>24.7</v>
      </c>
      <c r="G919" t="n">
        <v>74.09</v>
      </c>
      <c r="H919" t="n">
        <v>0.96</v>
      </c>
      <c r="I919" t="n">
        <v>20</v>
      </c>
      <c r="J919" t="n">
        <v>180.75</v>
      </c>
      <c r="K919" t="n">
        <v>51.39</v>
      </c>
      <c r="L919" t="n">
        <v>9.75</v>
      </c>
      <c r="M919" t="n">
        <v>17</v>
      </c>
      <c r="N919" t="n">
        <v>34.6</v>
      </c>
      <c r="O919" t="n">
        <v>22526.07</v>
      </c>
      <c r="P919" t="n">
        <v>252.59</v>
      </c>
      <c r="Q919" t="n">
        <v>1397.17</v>
      </c>
      <c r="R919" t="n">
        <v>89.83</v>
      </c>
      <c r="S919" t="n">
        <v>66.97</v>
      </c>
      <c r="T919" t="n">
        <v>8817.08</v>
      </c>
      <c r="U919" t="n">
        <v>0.75</v>
      </c>
      <c r="V919" t="n">
        <v>0.85</v>
      </c>
      <c r="W919" t="n">
        <v>5.32</v>
      </c>
      <c r="X919" t="n">
        <v>0.53</v>
      </c>
      <c r="Y919" t="n">
        <v>1</v>
      </c>
      <c r="Z919" t="n">
        <v>10</v>
      </c>
    </row>
    <row r="920">
      <c r="A920" t="n">
        <v>36</v>
      </c>
      <c r="B920" t="n">
        <v>85</v>
      </c>
      <c r="C920" t="inlineStr">
        <is>
          <t xml:space="preserve">CONCLUIDO	</t>
        </is>
      </c>
      <c r="D920" t="n">
        <v>3.61</v>
      </c>
      <c r="E920" t="n">
        <v>27.7</v>
      </c>
      <c r="F920" t="n">
        <v>24.68</v>
      </c>
      <c r="G920" t="n">
        <v>77.95</v>
      </c>
      <c r="H920" t="n">
        <v>0.98</v>
      </c>
      <c r="I920" t="n">
        <v>19</v>
      </c>
      <c r="J920" t="n">
        <v>181.12</v>
      </c>
      <c r="K920" t="n">
        <v>51.39</v>
      </c>
      <c r="L920" t="n">
        <v>10</v>
      </c>
      <c r="M920" t="n">
        <v>14</v>
      </c>
      <c r="N920" t="n">
        <v>34.73</v>
      </c>
      <c r="O920" t="n">
        <v>22572.13</v>
      </c>
      <c r="P920" t="n">
        <v>249.24</v>
      </c>
      <c r="Q920" t="n">
        <v>1397.2</v>
      </c>
      <c r="R920" t="n">
        <v>89.48999999999999</v>
      </c>
      <c r="S920" t="n">
        <v>66.97</v>
      </c>
      <c r="T920" t="n">
        <v>8650.48</v>
      </c>
      <c r="U920" t="n">
        <v>0.75</v>
      </c>
      <c r="V920" t="n">
        <v>0.85</v>
      </c>
      <c r="W920" t="n">
        <v>5.33</v>
      </c>
      <c r="X920" t="n">
        <v>0.52</v>
      </c>
      <c r="Y920" t="n">
        <v>1</v>
      </c>
      <c r="Z920" t="n">
        <v>10</v>
      </c>
    </row>
    <row r="921">
      <c r="A921" t="n">
        <v>37</v>
      </c>
      <c r="B921" t="n">
        <v>85</v>
      </c>
      <c r="C921" t="inlineStr">
        <is>
          <t xml:space="preserve">CONCLUIDO	</t>
        </is>
      </c>
      <c r="D921" t="n">
        <v>3.6086</v>
      </c>
      <c r="E921" t="n">
        <v>27.71</v>
      </c>
      <c r="F921" t="n">
        <v>24.7</v>
      </c>
      <c r="G921" t="n">
        <v>77.98</v>
      </c>
      <c r="H921" t="n">
        <v>1</v>
      </c>
      <c r="I921" t="n">
        <v>19</v>
      </c>
      <c r="J921" t="n">
        <v>181.49</v>
      </c>
      <c r="K921" t="n">
        <v>51.39</v>
      </c>
      <c r="L921" t="n">
        <v>10.25</v>
      </c>
      <c r="M921" t="n">
        <v>13</v>
      </c>
      <c r="N921" t="n">
        <v>34.85</v>
      </c>
      <c r="O921" t="n">
        <v>22618.23</v>
      </c>
      <c r="P921" t="n">
        <v>248.79</v>
      </c>
      <c r="Q921" t="n">
        <v>1397.23</v>
      </c>
      <c r="R921" t="n">
        <v>89.68000000000001</v>
      </c>
      <c r="S921" t="n">
        <v>66.97</v>
      </c>
      <c r="T921" t="n">
        <v>8747.450000000001</v>
      </c>
      <c r="U921" t="n">
        <v>0.75</v>
      </c>
      <c r="V921" t="n">
        <v>0.85</v>
      </c>
      <c r="W921" t="n">
        <v>5.33</v>
      </c>
      <c r="X921" t="n">
        <v>0.53</v>
      </c>
      <c r="Y921" t="n">
        <v>1</v>
      </c>
      <c r="Z921" t="n">
        <v>10</v>
      </c>
    </row>
    <row r="922">
      <c r="A922" t="n">
        <v>38</v>
      </c>
      <c r="B922" t="n">
        <v>85</v>
      </c>
      <c r="C922" t="inlineStr">
        <is>
          <t xml:space="preserve">CONCLUIDO	</t>
        </is>
      </c>
      <c r="D922" t="n">
        <v>3.6184</v>
      </c>
      <c r="E922" t="n">
        <v>27.64</v>
      </c>
      <c r="F922" t="n">
        <v>24.65</v>
      </c>
      <c r="G922" t="n">
        <v>82.18000000000001</v>
      </c>
      <c r="H922" t="n">
        <v>1.02</v>
      </c>
      <c r="I922" t="n">
        <v>18</v>
      </c>
      <c r="J922" t="n">
        <v>181.87</v>
      </c>
      <c r="K922" t="n">
        <v>51.39</v>
      </c>
      <c r="L922" t="n">
        <v>10.5</v>
      </c>
      <c r="M922" t="n">
        <v>8</v>
      </c>
      <c r="N922" t="n">
        <v>34.98</v>
      </c>
      <c r="O922" t="n">
        <v>22664.49</v>
      </c>
      <c r="P922" t="n">
        <v>244.7</v>
      </c>
      <c r="Q922" t="n">
        <v>1397.37</v>
      </c>
      <c r="R922" t="n">
        <v>88.18000000000001</v>
      </c>
      <c r="S922" t="n">
        <v>66.97</v>
      </c>
      <c r="T922" t="n">
        <v>8000.73</v>
      </c>
      <c r="U922" t="n">
        <v>0.76</v>
      </c>
      <c r="V922" t="n">
        <v>0.85</v>
      </c>
      <c r="W922" t="n">
        <v>5.33</v>
      </c>
      <c r="X922" t="n">
        <v>0.49</v>
      </c>
      <c r="Y922" t="n">
        <v>1</v>
      </c>
      <c r="Z922" t="n">
        <v>10</v>
      </c>
    </row>
    <row r="923">
      <c r="A923" t="n">
        <v>39</v>
      </c>
      <c r="B923" t="n">
        <v>85</v>
      </c>
      <c r="C923" t="inlineStr">
        <is>
          <t xml:space="preserve">CONCLUIDO	</t>
        </is>
      </c>
      <c r="D923" t="n">
        <v>3.616</v>
      </c>
      <c r="E923" t="n">
        <v>27.66</v>
      </c>
      <c r="F923" t="n">
        <v>24.67</v>
      </c>
      <c r="G923" t="n">
        <v>82.23999999999999</v>
      </c>
      <c r="H923" t="n">
        <v>1.05</v>
      </c>
      <c r="I923" t="n">
        <v>18</v>
      </c>
      <c r="J923" t="n">
        <v>182.24</v>
      </c>
      <c r="K923" t="n">
        <v>51.39</v>
      </c>
      <c r="L923" t="n">
        <v>10.75</v>
      </c>
      <c r="M923" t="n">
        <v>6</v>
      </c>
      <c r="N923" t="n">
        <v>35.1</v>
      </c>
      <c r="O923" t="n">
        <v>22710.68</v>
      </c>
      <c r="P923" t="n">
        <v>245.56</v>
      </c>
      <c r="Q923" t="n">
        <v>1397.24</v>
      </c>
      <c r="R923" t="n">
        <v>88.75</v>
      </c>
      <c r="S923" t="n">
        <v>66.97</v>
      </c>
      <c r="T923" t="n">
        <v>8289.17</v>
      </c>
      <c r="U923" t="n">
        <v>0.75</v>
      </c>
      <c r="V923" t="n">
        <v>0.85</v>
      </c>
      <c r="W923" t="n">
        <v>5.33</v>
      </c>
      <c r="X923" t="n">
        <v>0.51</v>
      </c>
      <c r="Y923" t="n">
        <v>1</v>
      </c>
      <c r="Z923" t="n">
        <v>10</v>
      </c>
    </row>
    <row r="924">
      <c r="A924" t="n">
        <v>40</v>
      </c>
      <c r="B924" t="n">
        <v>85</v>
      </c>
      <c r="C924" t="inlineStr">
        <is>
          <t xml:space="preserve">CONCLUIDO	</t>
        </is>
      </c>
      <c r="D924" t="n">
        <v>3.6148</v>
      </c>
      <c r="E924" t="n">
        <v>27.66</v>
      </c>
      <c r="F924" t="n">
        <v>24.68</v>
      </c>
      <c r="G924" t="n">
        <v>82.27</v>
      </c>
      <c r="H924" t="n">
        <v>1.07</v>
      </c>
      <c r="I924" t="n">
        <v>18</v>
      </c>
      <c r="J924" t="n">
        <v>182.62</v>
      </c>
      <c r="K924" t="n">
        <v>51.39</v>
      </c>
      <c r="L924" t="n">
        <v>11</v>
      </c>
      <c r="M924" t="n">
        <v>4</v>
      </c>
      <c r="N924" t="n">
        <v>35.22</v>
      </c>
      <c r="O924" t="n">
        <v>22756.91</v>
      </c>
      <c r="P924" t="n">
        <v>246.08</v>
      </c>
      <c r="Q924" t="n">
        <v>1397.24</v>
      </c>
      <c r="R924" t="n">
        <v>88.73999999999999</v>
      </c>
      <c r="S924" t="n">
        <v>66.97</v>
      </c>
      <c r="T924" t="n">
        <v>8281.82</v>
      </c>
      <c r="U924" t="n">
        <v>0.75</v>
      </c>
      <c r="V924" t="n">
        <v>0.85</v>
      </c>
      <c r="W924" t="n">
        <v>5.34</v>
      </c>
      <c r="X924" t="n">
        <v>0.52</v>
      </c>
      <c r="Y924" t="n">
        <v>1</v>
      </c>
      <c r="Z924" t="n">
        <v>10</v>
      </c>
    </row>
    <row r="925">
      <c r="A925" t="n">
        <v>41</v>
      </c>
      <c r="B925" t="n">
        <v>85</v>
      </c>
      <c r="C925" t="inlineStr">
        <is>
          <t xml:space="preserve">CONCLUIDO	</t>
        </is>
      </c>
      <c r="D925" t="n">
        <v>3.6142</v>
      </c>
      <c r="E925" t="n">
        <v>27.67</v>
      </c>
      <c r="F925" t="n">
        <v>24.69</v>
      </c>
      <c r="G925" t="n">
        <v>82.29000000000001</v>
      </c>
      <c r="H925" t="n">
        <v>1.09</v>
      </c>
      <c r="I925" t="n">
        <v>18</v>
      </c>
      <c r="J925" t="n">
        <v>182.99</v>
      </c>
      <c r="K925" t="n">
        <v>51.39</v>
      </c>
      <c r="L925" t="n">
        <v>11.25</v>
      </c>
      <c r="M925" t="n">
        <v>2</v>
      </c>
      <c r="N925" t="n">
        <v>35.35</v>
      </c>
      <c r="O925" t="n">
        <v>22803.18</v>
      </c>
      <c r="P925" t="n">
        <v>246.34</v>
      </c>
      <c r="Q925" t="n">
        <v>1397.2</v>
      </c>
      <c r="R925" t="n">
        <v>89.03</v>
      </c>
      <c r="S925" t="n">
        <v>66.97</v>
      </c>
      <c r="T925" t="n">
        <v>8427.469999999999</v>
      </c>
      <c r="U925" t="n">
        <v>0.75</v>
      </c>
      <c r="V925" t="n">
        <v>0.85</v>
      </c>
      <c r="W925" t="n">
        <v>5.34</v>
      </c>
      <c r="X925" t="n">
        <v>0.52</v>
      </c>
      <c r="Y925" t="n">
        <v>1</v>
      </c>
      <c r="Z925" t="n">
        <v>10</v>
      </c>
    </row>
    <row r="926">
      <c r="A926" t="n">
        <v>42</v>
      </c>
      <c r="B926" t="n">
        <v>85</v>
      </c>
      <c r="C926" t="inlineStr">
        <is>
          <t xml:space="preserve">CONCLUIDO	</t>
        </is>
      </c>
      <c r="D926" t="n">
        <v>3.6151</v>
      </c>
      <c r="E926" t="n">
        <v>27.66</v>
      </c>
      <c r="F926" t="n">
        <v>24.68</v>
      </c>
      <c r="G926" t="n">
        <v>82.26000000000001</v>
      </c>
      <c r="H926" t="n">
        <v>1.11</v>
      </c>
      <c r="I926" t="n">
        <v>18</v>
      </c>
      <c r="J926" t="n">
        <v>183.37</v>
      </c>
      <c r="K926" t="n">
        <v>51.39</v>
      </c>
      <c r="L926" t="n">
        <v>11.5</v>
      </c>
      <c r="M926" t="n">
        <v>1</v>
      </c>
      <c r="N926" t="n">
        <v>35.48</v>
      </c>
      <c r="O926" t="n">
        <v>22849.49</v>
      </c>
      <c r="P926" t="n">
        <v>246.42</v>
      </c>
      <c r="Q926" t="n">
        <v>1397.17</v>
      </c>
      <c r="R926" t="n">
        <v>88.73999999999999</v>
      </c>
      <c r="S926" t="n">
        <v>66.97</v>
      </c>
      <c r="T926" t="n">
        <v>8283.24</v>
      </c>
      <c r="U926" t="n">
        <v>0.75</v>
      </c>
      <c r="V926" t="n">
        <v>0.85</v>
      </c>
      <c r="W926" t="n">
        <v>5.34</v>
      </c>
      <c r="X926" t="n">
        <v>0.51</v>
      </c>
      <c r="Y926" t="n">
        <v>1</v>
      </c>
      <c r="Z926" t="n">
        <v>10</v>
      </c>
    </row>
    <row r="927">
      <c r="A927" t="n">
        <v>43</v>
      </c>
      <c r="B927" t="n">
        <v>85</v>
      </c>
      <c r="C927" t="inlineStr">
        <is>
          <t xml:space="preserve">CONCLUIDO	</t>
        </is>
      </c>
      <c r="D927" t="n">
        <v>3.6154</v>
      </c>
      <c r="E927" t="n">
        <v>27.66</v>
      </c>
      <c r="F927" t="n">
        <v>24.68</v>
      </c>
      <c r="G927" t="n">
        <v>82.26000000000001</v>
      </c>
      <c r="H927" t="n">
        <v>1.13</v>
      </c>
      <c r="I927" t="n">
        <v>18</v>
      </c>
      <c r="J927" t="n">
        <v>183.74</v>
      </c>
      <c r="K927" t="n">
        <v>51.39</v>
      </c>
      <c r="L927" t="n">
        <v>11.75</v>
      </c>
      <c r="M927" t="n">
        <v>0</v>
      </c>
      <c r="N927" t="n">
        <v>35.6</v>
      </c>
      <c r="O927" t="n">
        <v>22895.85</v>
      </c>
      <c r="P927" t="n">
        <v>246.78</v>
      </c>
      <c r="Q927" t="n">
        <v>1397.17</v>
      </c>
      <c r="R927" t="n">
        <v>88.70999999999999</v>
      </c>
      <c r="S927" t="n">
        <v>66.97</v>
      </c>
      <c r="T927" t="n">
        <v>8267.27</v>
      </c>
      <c r="U927" t="n">
        <v>0.75</v>
      </c>
      <c r="V927" t="n">
        <v>0.85</v>
      </c>
      <c r="W927" t="n">
        <v>5.34</v>
      </c>
      <c r="X927" t="n">
        <v>0.51</v>
      </c>
      <c r="Y927" t="n">
        <v>1</v>
      </c>
      <c r="Z927" t="n">
        <v>10</v>
      </c>
    </row>
    <row r="928">
      <c r="A928" t="n">
        <v>0</v>
      </c>
      <c r="B928" t="n">
        <v>20</v>
      </c>
      <c r="C928" t="inlineStr">
        <is>
          <t xml:space="preserve">CONCLUIDO	</t>
        </is>
      </c>
      <c r="D928" t="n">
        <v>3.3474</v>
      </c>
      <c r="E928" t="n">
        <v>29.87</v>
      </c>
      <c r="F928" t="n">
        <v>26.94</v>
      </c>
      <c r="G928" t="n">
        <v>16.66</v>
      </c>
      <c r="H928" t="n">
        <v>0.34</v>
      </c>
      <c r="I928" t="n">
        <v>97</v>
      </c>
      <c r="J928" t="n">
        <v>51.33</v>
      </c>
      <c r="K928" t="n">
        <v>24.83</v>
      </c>
      <c r="L928" t="n">
        <v>1</v>
      </c>
      <c r="M928" t="n">
        <v>95</v>
      </c>
      <c r="N928" t="n">
        <v>5.51</v>
      </c>
      <c r="O928" t="n">
        <v>6564.78</v>
      </c>
      <c r="P928" t="n">
        <v>133.57</v>
      </c>
      <c r="Q928" t="n">
        <v>1397.28</v>
      </c>
      <c r="R928" t="n">
        <v>162.98</v>
      </c>
      <c r="S928" t="n">
        <v>66.97</v>
      </c>
      <c r="T928" t="n">
        <v>45006.3</v>
      </c>
      <c r="U928" t="n">
        <v>0.41</v>
      </c>
      <c r="V928" t="n">
        <v>0.78</v>
      </c>
      <c r="W928" t="n">
        <v>5.45</v>
      </c>
      <c r="X928" t="n">
        <v>2.77</v>
      </c>
      <c r="Y928" t="n">
        <v>1</v>
      </c>
      <c r="Z928" t="n">
        <v>10</v>
      </c>
    </row>
    <row r="929">
      <c r="A929" t="n">
        <v>1</v>
      </c>
      <c r="B929" t="n">
        <v>20</v>
      </c>
      <c r="C929" t="inlineStr">
        <is>
          <t xml:space="preserve">CONCLUIDO	</t>
        </is>
      </c>
      <c r="D929" t="n">
        <v>3.4432</v>
      </c>
      <c r="E929" t="n">
        <v>29.04</v>
      </c>
      <c r="F929" t="n">
        <v>26.37</v>
      </c>
      <c r="G929" t="n">
        <v>20.82</v>
      </c>
      <c r="H929" t="n">
        <v>0.42</v>
      </c>
      <c r="I929" t="n">
        <v>76</v>
      </c>
      <c r="J929" t="n">
        <v>51.62</v>
      </c>
      <c r="K929" t="n">
        <v>24.83</v>
      </c>
      <c r="L929" t="n">
        <v>1.25</v>
      </c>
      <c r="M929" t="n">
        <v>42</v>
      </c>
      <c r="N929" t="n">
        <v>5.54</v>
      </c>
      <c r="O929" t="n">
        <v>6599.8</v>
      </c>
      <c r="P929" t="n">
        <v>125.2</v>
      </c>
      <c r="Q929" t="n">
        <v>1397.37</v>
      </c>
      <c r="R929" t="n">
        <v>142.35</v>
      </c>
      <c r="S929" t="n">
        <v>66.97</v>
      </c>
      <c r="T929" t="n">
        <v>34796.09</v>
      </c>
      <c r="U929" t="n">
        <v>0.47</v>
      </c>
      <c r="V929" t="n">
        <v>0.8</v>
      </c>
      <c r="W929" t="n">
        <v>5.47</v>
      </c>
      <c r="X929" t="n">
        <v>2.2</v>
      </c>
      <c r="Y929" t="n">
        <v>1</v>
      </c>
      <c r="Z929" t="n">
        <v>10</v>
      </c>
    </row>
    <row r="930">
      <c r="A930" t="n">
        <v>2</v>
      </c>
      <c r="B930" t="n">
        <v>20</v>
      </c>
      <c r="C930" t="inlineStr">
        <is>
          <t xml:space="preserve">CONCLUIDO	</t>
        </is>
      </c>
      <c r="D930" t="n">
        <v>3.4633</v>
      </c>
      <c r="E930" t="n">
        <v>28.87</v>
      </c>
      <c r="F930" t="n">
        <v>26.26</v>
      </c>
      <c r="G930" t="n">
        <v>22.19</v>
      </c>
      <c r="H930" t="n">
        <v>0.5</v>
      </c>
      <c r="I930" t="n">
        <v>71</v>
      </c>
      <c r="J930" t="n">
        <v>51.9</v>
      </c>
      <c r="K930" t="n">
        <v>24.83</v>
      </c>
      <c r="L930" t="n">
        <v>1.5</v>
      </c>
      <c r="M930" t="n">
        <v>2</v>
      </c>
      <c r="N930" t="n">
        <v>5.57</v>
      </c>
      <c r="O930" t="n">
        <v>6634.84</v>
      </c>
      <c r="P930" t="n">
        <v>124</v>
      </c>
      <c r="Q930" t="n">
        <v>1397.59</v>
      </c>
      <c r="R930" t="n">
        <v>137.57</v>
      </c>
      <c r="S930" t="n">
        <v>66.97</v>
      </c>
      <c r="T930" t="n">
        <v>32429.25</v>
      </c>
      <c r="U930" t="n">
        <v>0.49</v>
      </c>
      <c r="V930" t="n">
        <v>0.8</v>
      </c>
      <c r="W930" t="n">
        <v>5.51</v>
      </c>
      <c r="X930" t="n">
        <v>2.09</v>
      </c>
      <c r="Y930" t="n">
        <v>1</v>
      </c>
      <c r="Z930" t="n">
        <v>10</v>
      </c>
    </row>
    <row r="931">
      <c r="A931" t="n">
        <v>3</v>
      </c>
      <c r="B931" t="n">
        <v>20</v>
      </c>
      <c r="C931" t="inlineStr">
        <is>
          <t xml:space="preserve">CONCLUIDO	</t>
        </is>
      </c>
      <c r="D931" t="n">
        <v>3.4632</v>
      </c>
      <c r="E931" t="n">
        <v>28.87</v>
      </c>
      <c r="F931" t="n">
        <v>26.26</v>
      </c>
      <c r="G931" t="n">
        <v>22.19</v>
      </c>
      <c r="H931" t="n">
        <v>0.58</v>
      </c>
      <c r="I931" t="n">
        <v>71</v>
      </c>
      <c r="J931" t="n">
        <v>52.19</v>
      </c>
      <c r="K931" t="n">
        <v>24.83</v>
      </c>
      <c r="L931" t="n">
        <v>1.75</v>
      </c>
      <c r="M931" t="n">
        <v>0</v>
      </c>
      <c r="N931" t="n">
        <v>5.61</v>
      </c>
      <c r="O931" t="n">
        <v>6670.02</v>
      </c>
      <c r="P931" t="n">
        <v>124.53</v>
      </c>
      <c r="Q931" t="n">
        <v>1397.49</v>
      </c>
      <c r="R931" t="n">
        <v>137.3</v>
      </c>
      <c r="S931" t="n">
        <v>66.97</v>
      </c>
      <c r="T931" t="n">
        <v>32297.46</v>
      </c>
      <c r="U931" t="n">
        <v>0.49</v>
      </c>
      <c r="V931" t="n">
        <v>0.8</v>
      </c>
      <c r="W931" t="n">
        <v>5.51</v>
      </c>
      <c r="X931" t="n">
        <v>2.09</v>
      </c>
      <c r="Y931" t="n">
        <v>1</v>
      </c>
      <c r="Z931" t="n">
        <v>10</v>
      </c>
    </row>
    <row r="932">
      <c r="A932" t="n">
        <v>0</v>
      </c>
      <c r="B932" t="n">
        <v>120</v>
      </c>
      <c r="C932" t="inlineStr">
        <is>
          <t xml:space="preserve">CONCLUIDO	</t>
        </is>
      </c>
      <c r="D932" t="n">
        <v>1.7133</v>
      </c>
      <c r="E932" t="n">
        <v>58.37</v>
      </c>
      <c r="F932" t="n">
        <v>36.71</v>
      </c>
      <c r="G932" t="n">
        <v>5.29</v>
      </c>
      <c r="H932" t="n">
        <v>0.08</v>
      </c>
      <c r="I932" t="n">
        <v>416</v>
      </c>
      <c r="J932" t="n">
        <v>232.68</v>
      </c>
      <c r="K932" t="n">
        <v>57.72</v>
      </c>
      <c r="L932" t="n">
        <v>1</v>
      </c>
      <c r="M932" t="n">
        <v>414</v>
      </c>
      <c r="N932" t="n">
        <v>53.95</v>
      </c>
      <c r="O932" t="n">
        <v>28931.02</v>
      </c>
      <c r="P932" t="n">
        <v>573.86</v>
      </c>
      <c r="Q932" t="n">
        <v>1398.32</v>
      </c>
      <c r="R932" t="n">
        <v>481.57</v>
      </c>
      <c r="S932" t="n">
        <v>66.97</v>
      </c>
      <c r="T932" t="n">
        <v>202706.53</v>
      </c>
      <c r="U932" t="n">
        <v>0.14</v>
      </c>
      <c r="V932" t="n">
        <v>0.57</v>
      </c>
      <c r="W932" t="n">
        <v>6</v>
      </c>
      <c r="X932" t="n">
        <v>12.52</v>
      </c>
      <c r="Y932" t="n">
        <v>1</v>
      </c>
      <c r="Z932" t="n">
        <v>10</v>
      </c>
    </row>
    <row r="933">
      <c r="A933" t="n">
        <v>1</v>
      </c>
      <c r="B933" t="n">
        <v>120</v>
      </c>
      <c r="C933" t="inlineStr">
        <is>
          <t xml:space="preserve">CONCLUIDO	</t>
        </is>
      </c>
      <c r="D933" t="n">
        <v>2.0255</v>
      </c>
      <c r="E933" t="n">
        <v>49.37</v>
      </c>
      <c r="F933" t="n">
        <v>33.04</v>
      </c>
      <c r="G933" t="n">
        <v>6.63</v>
      </c>
      <c r="H933" t="n">
        <v>0.1</v>
      </c>
      <c r="I933" t="n">
        <v>299</v>
      </c>
      <c r="J933" t="n">
        <v>233.1</v>
      </c>
      <c r="K933" t="n">
        <v>57.72</v>
      </c>
      <c r="L933" t="n">
        <v>1.25</v>
      </c>
      <c r="M933" t="n">
        <v>297</v>
      </c>
      <c r="N933" t="n">
        <v>54.13</v>
      </c>
      <c r="O933" t="n">
        <v>28983.75</v>
      </c>
      <c r="P933" t="n">
        <v>515.41</v>
      </c>
      <c r="Q933" t="n">
        <v>1397.84</v>
      </c>
      <c r="R933" t="n">
        <v>361.77</v>
      </c>
      <c r="S933" t="n">
        <v>66.97</v>
      </c>
      <c r="T933" t="n">
        <v>143391.99</v>
      </c>
      <c r="U933" t="n">
        <v>0.19</v>
      </c>
      <c r="V933" t="n">
        <v>0.64</v>
      </c>
      <c r="W933" t="n">
        <v>5.79</v>
      </c>
      <c r="X933" t="n">
        <v>8.859999999999999</v>
      </c>
      <c r="Y933" t="n">
        <v>1</v>
      </c>
      <c r="Z933" t="n">
        <v>10</v>
      </c>
    </row>
    <row r="934">
      <c r="A934" t="n">
        <v>2</v>
      </c>
      <c r="B934" t="n">
        <v>120</v>
      </c>
      <c r="C934" t="inlineStr">
        <is>
          <t xml:space="preserve">CONCLUIDO	</t>
        </is>
      </c>
      <c r="D934" t="n">
        <v>2.2539</v>
      </c>
      <c r="E934" t="n">
        <v>44.37</v>
      </c>
      <c r="F934" t="n">
        <v>31.04</v>
      </c>
      <c r="G934" t="n">
        <v>7.99</v>
      </c>
      <c r="H934" t="n">
        <v>0.11</v>
      </c>
      <c r="I934" t="n">
        <v>233</v>
      </c>
      <c r="J934" t="n">
        <v>233.53</v>
      </c>
      <c r="K934" t="n">
        <v>57.72</v>
      </c>
      <c r="L934" t="n">
        <v>1.5</v>
      </c>
      <c r="M934" t="n">
        <v>231</v>
      </c>
      <c r="N934" t="n">
        <v>54.31</v>
      </c>
      <c r="O934" t="n">
        <v>29036.54</v>
      </c>
      <c r="P934" t="n">
        <v>483.12</v>
      </c>
      <c r="Q934" t="n">
        <v>1397.73</v>
      </c>
      <c r="R934" t="n">
        <v>295.77</v>
      </c>
      <c r="S934" t="n">
        <v>66.97</v>
      </c>
      <c r="T934" t="n">
        <v>110720.5</v>
      </c>
      <c r="U934" t="n">
        <v>0.23</v>
      </c>
      <c r="V934" t="n">
        <v>0.68</v>
      </c>
      <c r="W934" t="n">
        <v>5.71</v>
      </c>
      <c r="X934" t="n">
        <v>6.87</v>
      </c>
      <c r="Y934" t="n">
        <v>1</v>
      </c>
      <c r="Z934" t="n">
        <v>10</v>
      </c>
    </row>
    <row r="935">
      <c r="A935" t="n">
        <v>3</v>
      </c>
      <c r="B935" t="n">
        <v>120</v>
      </c>
      <c r="C935" t="inlineStr">
        <is>
          <t xml:space="preserve">CONCLUIDO	</t>
        </is>
      </c>
      <c r="D935" t="n">
        <v>2.4305</v>
      </c>
      <c r="E935" t="n">
        <v>41.14</v>
      </c>
      <c r="F935" t="n">
        <v>29.73</v>
      </c>
      <c r="G935" t="n">
        <v>9.34</v>
      </c>
      <c r="H935" t="n">
        <v>0.13</v>
      </c>
      <c r="I935" t="n">
        <v>191</v>
      </c>
      <c r="J935" t="n">
        <v>233.96</v>
      </c>
      <c r="K935" t="n">
        <v>57.72</v>
      </c>
      <c r="L935" t="n">
        <v>1.75</v>
      </c>
      <c r="M935" t="n">
        <v>189</v>
      </c>
      <c r="N935" t="n">
        <v>54.49</v>
      </c>
      <c r="O935" t="n">
        <v>29089.39</v>
      </c>
      <c r="P935" t="n">
        <v>461.68</v>
      </c>
      <c r="Q935" t="n">
        <v>1397.51</v>
      </c>
      <c r="R935" t="n">
        <v>254.12</v>
      </c>
      <c r="S935" t="n">
        <v>66.97</v>
      </c>
      <c r="T935" t="n">
        <v>90107.5</v>
      </c>
      <c r="U935" t="n">
        <v>0.26</v>
      </c>
      <c r="V935" t="n">
        <v>0.71</v>
      </c>
      <c r="W935" t="n">
        <v>5.61</v>
      </c>
      <c r="X935" t="n">
        <v>5.56</v>
      </c>
      <c r="Y935" t="n">
        <v>1</v>
      </c>
      <c r="Z935" t="n">
        <v>10</v>
      </c>
    </row>
    <row r="936">
      <c r="A936" t="n">
        <v>4</v>
      </c>
      <c r="B936" t="n">
        <v>120</v>
      </c>
      <c r="C936" t="inlineStr">
        <is>
          <t xml:space="preserve">CONCLUIDO	</t>
        </is>
      </c>
      <c r="D936" t="n">
        <v>2.568</v>
      </c>
      <c r="E936" t="n">
        <v>38.94</v>
      </c>
      <c r="F936" t="n">
        <v>28.85</v>
      </c>
      <c r="G936" t="n">
        <v>10.69</v>
      </c>
      <c r="H936" t="n">
        <v>0.15</v>
      </c>
      <c r="I936" t="n">
        <v>162</v>
      </c>
      <c r="J936" t="n">
        <v>234.39</v>
      </c>
      <c r="K936" t="n">
        <v>57.72</v>
      </c>
      <c r="L936" t="n">
        <v>2</v>
      </c>
      <c r="M936" t="n">
        <v>160</v>
      </c>
      <c r="N936" t="n">
        <v>54.67</v>
      </c>
      <c r="O936" t="n">
        <v>29142.31</v>
      </c>
      <c r="P936" t="n">
        <v>446.88</v>
      </c>
      <c r="Q936" t="n">
        <v>1397.59</v>
      </c>
      <c r="R936" t="n">
        <v>225.78</v>
      </c>
      <c r="S936" t="n">
        <v>66.97</v>
      </c>
      <c r="T936" t="n">
        <v>76083.03999999999</v>
      </c>
      <c r="U936" t="n">
        <v>0.3</v>
      </c>
      <c r="V936" t="n">
        <v>0.73</v>
      </c>
      <c r="W936" t="n">
        <v>5.54</v>
      </c>
      <c r="X936" t="n">
        <v>4.68</v>
      </c>
      <c r="Y936" t="n">
        <v>1</v>
      </c>
      <c r="Z936" t="n">
        <v>10</v>
      </c>
    </row>
    <row r="937">
      <c r="A937" t="n">
        <v>5</v>
      </c>
      <c r="B937" t="n">
        <v>120</v>
      </c>
      <c r="C937" t="inlineStr">
        <is>
          <t xml:space="preserve">CONCLUIDO	</t>
        </is>
      </c>
      <c r="D937" t="n">
        <v>2.6768</v>
      </c>
      <c r="E937" t="n">
        <v>37.36</v>
      </c>
      <c r="F937" t="n">
        <v>28.23</v>
      </c>
      <c r="G937" t="n">
        <v>12.01</v>
      </c>
      <c r="H937" t="n">
        <v>0.17</v>
      </c>
      <c r="I937" t="n">
        <v>141</v>
      </c>
      <c r="J937" t="n">
        <v>234.82</v>
      </c>
      <c r="K937" t="n">
        <v>57.72</v>
      </c>
      <c r="L937" t="n">
        <v>2.25</v>
      </c>
      <c r="M937" t="n">
        <v>139</v>
      </c>
      <c r="N937" t="n">
        <v>54.85</v>
      </c>
      <c r="O937" t="n">
        <v>29195.29</v>
      </c>
      <c r="P937" t="n">
        <v>436.21</v>
      </c>
      <c r="Q937" t="n">
        <v>1397.54</v>
      </c>
      <c r="R937" t="n">
        <v>204.94</v>
      </c>
      <c r="S937" t="n">
        <v>66.97</v>
      </c>
      <c r="T937" t="n">
        <v>65765.89999999999</v>
      </c>
      <c r="U937" t="n">
        <v>0.33</v>
      </c>
      <c r="V937" t="n">
        <v>0.75</v>
      </c>
      <c r="W937" t="n">
        <v>5.52</v>
      </c>
      <c r="X937" t="n">
        <v>4.06</v>
      </c>
      <c r="Y937" t="n">
        <v>1</v>
      </c>
      <c r="Z937" t="n">
        <v>10</v>
      </c>
    </row>
    <row r="938">
      <c r="A938" t="n">
        <v>6</v>
      </c>
      <c r="B938" t="n">
        <v>120</v>
      </c>
      <c r="C938" t="inlineStr">
        <is>
          <t xml:space="preserve">CONCLUIDO	</t>
        </is>
      </c>
      <c r="D938" t="n">
        <v>2.7725</v>
      </c>
      <c r="E938" t="n">
        <v>36.07</v>
      </c>
      <c r="F938" t="n">
        <v>27.71</v>
      </c>
      <c r="G938" t="n">
        <v>13.41</v>
      </c>
      <c r="H938" t="n">
        <v>0.19</v>
      </c>
      <c r="I938" t="n">
        <v>124</v>
      </c>
      <c r="J938" t="n">
        <v>235.25</v>
      </c>
      <c r="K938" t="n">
        <v>57.72</v>
      </c>
      <c r="L938" t="n">
        <v>2.5</v>
      </c>
      <c r="M938" t="n">
        <v>122</v>
      </c>
      <c r="N938" t="n">
        <v>55.03</v>
      </c>
      <c r="O938" t="n">
        <v>29248.33</v>
      </c>
      <c r="P938" t="n">
        <v>427.06</v>
      </c>
      <c r="Q938" t="n">
        <v>1397.56</v>
      </c>
      <c r="R938" t="n">
        <v>188.38</v>
      </c>
      <c r="S938" t="n">
        <v>66.97</v>
      </c>
      <c r="T938" t="n">
        <v>57570.63</v>
      </c>
      <c r="U938" t="n">
        <v>0.36</v>
      </c>
      <c r="V938" t="n">
        <v>0.76</v>
      </c>
      <c r="W938" t="n">
        <v>5.49</v>
      </c>
      <c r="X938" t="n">
        <v>3.54</v>
      </c>
      <c r="Y938" t="n">
        <v>1</v>
      </c>
      <c r="Z938" t="n">
        <v>10</v>
      </c>
    </row>
    <row r="939">
      <c r="A939" t="n">
        <v>7</v>
      </c>
      <c r="B939" t="n">
        <v>120</v>
      </c>
      <c r="C939" t="inlineStr">
        <is>
          <t xml:space="preserve">CONCLUIDO	</t>
        </is>
      </c>
      <c r="D939" t="n">
        <v>2.8467</v>
      </c>
      <c r="E939" t="n">
        <v>35.13</v>
      </c>
      <c r="F939" t="n">
        <v>27.36</v>
      </c>
      <c r="G939" t="n">
        <v>14.79</v>
      </c>
      <c r="H939" t="n">
        <v>0.21</v>
      </c>
      <c r="I939" t="n">
        <v>111</v>
      </c>
      <c r="J939" t="n">
        <v>235.68</v>
      </c>
      <c r="K939" t="n">
        <v>57.72</v>
      </c>
      <c r="L939" t="n">
        <v>2.75</v>
      </c>
      <c r="M939" t="n">
        <v>109</v>
      </c>
      <c r="N939" t="n">
        <v>55.21</v>
      </c>
      <c r="O939" t="n">
        <v>29301.44</v>
      </c>
      <c r="P939" t="n">
        <v>420.85</v>
      </c>
      <c r="Q939" t="n">
        <v>1397.32</v>
      </c>
      <c r="R939" t="n">
        <v>176.4</v>
      </c>
      <c r="S939" t="n">
        <v>66.97</v>
      </c>
      <c r="T939" t="n">
        <v>51644.77</v>
      </c>
      <c r="U939" t="n">
        <v>0.38</v>
      </c>
      <c r="V939" t="n">
        <v>0.77</v>
      </c>
      <c r="W939" t="n">
        <v>5.48</v>
      </c>
      <c r="X939" t="n">
        <v>3.19</v>
      </c>
      <c r="Y939" t="n">
        <v>1</v>
      </c>
      <c r="Z939" t="n">
        <v>10</v>
      </c>
    </row>
    <row r="940">
      <c r="A940" t="n">
        <v>8</v>
      </c>
      <c r="B940" t="n">
        <v>120</v>
      </c>
      <c r="C940" t="inlineStr">
        <is>
          <t xml:space="preserve">CONCLUIDO	</t>
        </is>
      </c>
      <c r="D940" t="n">
        <v>2.909</v>
      </c>
      <c r="E940" t="n">
        <v>34.38</v>
      </c>
      <c r="F940" t="n">
        <v>27.07</v>
      </c>
      <c r="G940" t="n">
        <v>16.08</v>
      </c>
      <c r="H940" t="n">
        <v>0.23</v>
      </c>
      <c r="I940" t="n">
        <v>101</v>
      </c>
      <c r="J940" t="n">
        <v>236.11</v>
      </c>
      <c r="K940" t="n">
        <v>57.72</v>
      </c>
      <c r="L940" t="n">
        <v>3</v>
      </c>
      <c r="M940" t="n">
        <v>99</v>
      </c>
      <c r="N940" t="n">
        <v>55.39</v>
      </c>
      <c r="O940" t="n">
        <v>29354.61</v>
      </c>
      <c r="P940" t="n">
        <v>415.13</v>
      </c>
      <c r="Q940" t="n">
        <v>1397.37</v>
      </c>
      <c r="R940" t="n">
        <v>167.17</v>
      </c>
      <c r="S940" t="n">
        <v>66.97</v>
      </c>
      <c r="T940" t="n">
        <v>47082.39</v>
      </c>
      <c r="U940" t="n">
        <v>0.4</v>
      </c>
      <c r="V940" t="n">
        <v>0.78</v>
      </c>
      <c r="W940" t="n">
        <v>5.46</v>
      </c>
      <c r="X940" t="n">
        <v>2.9</v>
      </c>
      <c r="Y940" t="n">
        <v>1</v>
      </c>
      <c r="Z940" t="n">
        <v>10</v>
      </c>
    </row>
    <row r="941">
      <c r="A941" t="n">
        <v>9</v>
      </c>
      <c r="B941" t="n">
        <v>120</v>
      </c>
      <c r="C941" t="inlineStr">
        <is>
          <t xml:space="preserve">CONCLUIDO	</t>
        </is>
      </c>
      <c r="D941" t="n">
        <v>2.9682</v>
      </c>
      <c r="E941" t="n">
        <v>33.69</v>
      </c>
      <c r="F941" t="n">
        <v>26.79</v>
      </c>
      <c r="G941" t="n">
        <v>17.47</v>
      </c>
      <c r="H941" t="n">
        <v>0.24</v>
      </c>
      <c r="I941" t="n">
        <v>92</v>
      </c>
      <c r="J941" t="n">
        <v>236.54</v>
      </c>
      <c r="K941" t="n">
        <v>57.72</v>
      </c>
      <c r="L941" t="n">
        <v>3.25</v>
      </c>
      <c r="M941" t="n">
        <v>90</v>
      </c>
      <c r="N941" t="n">
        <v>55.57</v>
      </c>
      <c r="O941" t="n">
        <v>29407.85</v>
      </c>
      <c r="P941" t="n">
        <v>409.82</v>
      </c>
      <c r="Q941" t="n">
        <v>1397.39</v>
      </c>
      <c r="R941" t="n">
        <v>157.74</v>
      </c>
      <c r="S941" t="n">
        <v>66.97</v>
      </c>
      <c r="T941" t="n">
        <v>42411.83</v>
      </c>
      <c r="U941" t="n">
        <v>0.42</v>
      </c>
      <c r="V941" t="n">
        <v>0.79</v>
      </c>
      <c r="W941" t="n">
        <v>5.45</v>
      </c>
      <c r="X941" t="n">
        <v>2.62</v>
      </c>
      <c r="Y941" t="n">
        <v>1</v>
      </c>
      <c r="Z941" t="n">
        <v>10</v>
      </c>
    </row>
    <row r="942">
      <c r="A942" t="n">
        <v>10</v>
      </c>
      <c r="B942" t="n">
        <v>120</v>
      </c>
      <c r="C942" t="inlineStr">
        <is>
          <t xml:space="preserve">CONCLUIDO	</t>
        </is>
      </c>
      <c r="D942" t="n">
        <v>3.0125</v>
      </c>
      <c r="E942" t="n">
        <v>33.19</v>
      </c>
      <c r="F942" t="n">
        <v>26.61</v>
      </c>
      <c r="G942" t="n">
        <v>18.79</v>
      </c>
      <c r="H942" t="n">
        <v>0.26</v>
      </c>
      <c r="I942" t="n">
        <v>85</v>
      </c>
      <c r="J942" t="n">
        <v>236.98</v>
      </c>
      <c r="K942" t="n">
        <v>57.72</v>
      </c>
      <c r="L942" t="n">
        <v>3.5</v>
      </c>
      <c r="M942" t="n">
        <v>83</v>
      </c>
      <c r="N942" t="n">
        <v>55.75</v>
      </c>
      <c r="O942" t="n">
        <v>29461.15</v>
      </c>
      <c r="P942" t="n">
        <v>406.13</v>
      </c>
      <c r="Q942" t="n">
        <v>1397.3</v>
      </c>
      <c r="R942" t="n">
        <v>151.86</v>
      </c>
      <c r="S942" t="n">
        <v>66.97</v>
      </c>
      <c r="T942" t="n">
        <v>39506.95</v>
      </c>
      <c r="U942" t="n">
        <v>0.44</v>
      </c>
      <c r="V942" t="n">
        <v>0.79</v>
      </c>
      <c r="W942" t="n">
        <v>5.45</v>
      </c>
      <c r="X942" t="n">
        <v>2.45</v>
      </c>
      <c r="Y942" t="n">
        <v>1</v>
      </c>
      <c r="Z942" t="n">
        <v>10</v>
      </c>
    </row>
    <row r="943">
      <c r="A943" t="n">
        <v>11</v>
      </c>
      <c r="B943" t="n">
        <v>120</v>
      </c>
      <c r="C943" t="inlineStr">
        <is>
          <t xml:space="preserve">CONCLUIDO	</t>
        </is>
      </c>
      <c r="D943" t="n">
        <v>3.0614</v>
      </c>
      <c r="E943" t="n">
        <v>32.67</v>
      </c>
      <c r="F943" t="n">
        <v>26.4</v>
      </c>
      <c r="G943" t="n">
        <v>20.31</v>
      </c>
      <c r="H943" t="n">
        <v>0.28</v>
      </c>
      <c r="I943" t="n">
        <v>78</v>
      </c>
      <c r="J943" t="n">
        <v>237.41</v>
      </c>
      <c r="K943" t="n">
        <v>57.72</v>
      </c>
      <c r="L943" t="n">
        <v>3.75</v>
      </c>
      <c r="M943" t="n">
        <v>76</v>
      </c>
      <c r="N943" t="n">
        <v>55.93</v>
      </c>
      <c r="O943" t="n">
        <v>29514.51</v>
      </c>
      <c r="P943" t="n">
        <v>401.88</v>
      </c>
      <c r="Q943" t="n">
        <v>1397.41</v>
      </c>
      <c r="R943" t="n">
        <v>145.45</v>
      </c>
      <c r="S943" t="n">
        <v>66.97</v>
      </c>
      <c r="T943" t="n">
        <v>36337.96</v>
      </c>
      <c r="U943" t="n">
        <v>0.46</v>
      </c>
      <c r="V943" t="n">
        <v>0.8</v>
      </c>
      <c r="W943" t="n">
        <v>5.42</v>
      </c>
      <c r="X943" t="n">
        <v>2.24</v>
      </c>
      <c r="Y943" t="n">
        <v>1</v>
      </c>
      <c r="Z943" t="n">
        <v>10</v>
      </c>
    </row>
    <row r="944">
      <c r="A944" t="n">
        <v>12</v>
      </c>
      <c r="B944" t="n">
        <v>120</v>
      </c>
      <c r="C944" t="inlineStr">
        <is>
          <t xml:space="preserve">CONCLUIDO	</t>
        </is>
      </c>
      <c r="D944" t="n">
        <v>3.0985</v>
      </c>
      <c r="E944" t="n">
        <v>32.27</v>
      </c>
      <c r="F944" t="n">
        <v>26.24</v>
      </c>
      <c r="G944" t="n">
        <v>21.57</v>
      </c>
      <c r="H944" t="n">
        <v>0.3</v>
      </c>
      <c r="I944" t="n">
        <v>73</v>
      </c>
      <c r="J944" t="n">
        <v>237.84</v>
      </c>
      <c r="K944" t="n">
        <v>57.72</v>
      </c>
      <c r="L944" t="n">
        <v>4</v>
      </c>
      <c r="M944" t="n">
        <v>71</v>
      </c>
      <c r="N944" t="n">
        <v>56.12</v>
      </c>
      <c r="O944" t="n">
        <v>29567.95</v>
      </c>
      <c r="P944" t="n">
        <v>398.42</v>
      </c>
      <c r="Q944" t="n">
        <v>1397.5</v>
      </c>
      <c r="R944" t="n">
        <v>140.47</v>
      </c>
      <c r="S944" t="n">
        <v>66.97</v>
      </c>
      <c r="T944" t="n">
        <v>33870.76</v>
      </c>
      <c r="U944" t="n">
        <v>0.48</v>
      </c>
      <c r="V944" t="n">
        <v>0.8</v>
      </c>
      <c r="W944" t="n">
        <v>5.4</v>
      </c>
      <c r="X944" t="n">
        <v>2.07</v>
      </c>
      <c r="Y944" t="n">
        <v>1</v>
      </c>
      <c r="Z944" t="n">
        <v>10</v>
      </c>
    </row>
    <row r="945">
      <c r="A945" t="n">
        <v>13</v>
      </c>
      <c r="B945" t="n">
        <v>120</v>
      </c>
      <c r="C945" t="inlineStr">
        <is>
          <t xml:space="preserve">CONCLUIDO	</t>
        </is>
      </c>
      <c r="D945" t="n">
        <v>3.1338</v>
      </c>
      <c r="E945" t="n">
        <v>31.91</v>
      </c>
      <c r="F945" t="n">
        <v>26.1</v>
      </c>
      <c r="G945" t="n">
        <v>23.03</v>
      </c>
      <c r="H945" t="n">
        <v>0.32</v>
      </c>
      <c r="I945" t="n">
        <v>68</v>
      </c>
      <c r="J945" t="n">
        <v>238.28</v>
      </c>
      <c r="K945" t="n">
        <v>57.72</v>
      </c>
      <c r="L945" t="n">
        <v>4.25</v>
      </c>
      <c r="M945" t="n">
        <v>66</v>
      </c>
      <c r="N945" t="n">
        <v>56.3</v>
      </c>
      <c r="O945" t="n">
        <v>29621.44</v>
      </c>
      <c r="P945" t="n">
        <v>395.24</v>
      </c>
      <c r="Q945" t="n">
        <v>1397.56</v>
      </c>
      <c r="R945" t="n">
        <v>135.21</v>
      </c>
      <c r="S945" t="n">
        <v>66.97</v>
      </c>
      <c r="T945" t="n">
        <v>31268.26</v>
      </c>
      <c r="U945" t="n">
        <v>0.5</v>
      </c>
      <c r="V945" t="n">
        <v>0.8100000000000001</v>
      </c>
      <c r="W945" t="n">
        <v>5.41</v>
      </c>
      <c r="X945" t="n">
        <v>1.93</v>
      </c>
      <c r="Y945" t="n">
        <v>1</v>
      </c>
      <c r="Z945" t="n">
        <v>10</v>
      </c>
    </row>
    <row r="946">
      <c r="A946" t="n">
        <v>14</v>
      </c>
      <c r="B946" t="n">
        <v>120</v>
      </c>
      <c r="C946" t="inlineStr">
        <is>
          <t xml:space="preserve">CONCLUIDO	</t>
        </is>
      </c>
      <c r="D946" t="n">
        <v>3.161</v>
      </c>
      <c r="E946" t="n">
        <v>31.64</v>
      </c>
      <c r="F946" t="n">
        <v>26.01</v>
      </c>
      <c r="G946" t="n">
        <v>24.39</v>
      </c>
      <c r="H946" t="n">
        <v>0.34</v>
      </c>
      <c r="I946" t="n">
        <v>64</v>
      </c>
      <c r="J946" t="n">
        <v>238.71</v>
      </c>
      <c r="K946" t="n">
        <v>57.72</v>
      </c>
      <c r="L946" t="n">
        <v>4.5</v>
      </c>
      <c r="M946" t="n">
        <v>62</v>
      </c>
      <c r="N946" t="n">
        <v>56.49</v>
      </c>
      <c r="O946" t="n">
        <v>29675.01</v>
      </c>
      <c r="P946" t="n">
        <v>392.89</v>
      </c>
      <c r="Q946" t="n">
        <v>1397.27</v>
      </c>
      <c r="R946" t="n">
        <v>132.48</v>
      </c>
      <c r="S946" t="n">
        <v>66.97</v>
      </c>
      <c r="T946" t="n">
        <v>29920.99</v>
      </c>
      <c r="U946" t="n">
        <v>0.51</v>
      </c>
      <c r="V946" t="n">
        <v>0.8100000000000001</v>
      </c>
      <c r="W946" t="n">
        <v>5.41</v>
      </c>
      <c r="X946" t="n">
        <v>1.84</v>
      </c>
      <c r="Y946" t="n">
        <v>1</v>
      </c>
      <c r="Z946" t="n">
        <v>10</v>
      </c>
    </row>
    <row r="947">
      <c r="A947" t="n">
        <v>15</v>
      </c>
      <c r="B947" t="n">
        <v>120</v>
      </c>
      <c r="C947" t="inlineStr">
        <is>
          <t xml:space="preserve">CONCLUIDO	</t>
        </is>
      </c>
      <c r="D947" t="n">
        <v>3.1942</v>
      </c>
      <c r="E947" t="n">
        <v>31.31</v>
      </c>
      <c r="F947" t="n">
        <v>25.86</v>
      </c>
      <c r="G947" t="n">
        <v>25.86</v>
      </c>
      <c r="H947" t="n">
        <v>0.35</v>
      </c>
      <c r="I947" t="n">
        <v>60</v>
      </c>
      <c r="J947" t="n">
        <v>239.14</v>
      </c>
      <c r="K947" t="n">
        <v>57.72</v>
      </c>
      <c r="L947" t="n">
        <v>4.75</v>
      </c>
      <c r="M947" t="n">
        <v>58</v>
      </c>
      <c r="N947" t="n">
        <v>56.67</v>
      </c>
      <c r="O947" t="n">
        <v>29728.63</v>
      </c>
      <c r="P947" t="n">
        <v>389.63</v>
      </c>
      <c r="Q947" t="n">
        <v>1397.38</v>
      </c>
      <c r="R947" t="n">
        <v>127.77</v>
      </c>
      <c r="S947" t="n">
        <v>66.97</v>
      </c>
      <c r="T947" t="n">
        <v>27585.69</v>
      </c>
      <c r="U947" t="n">
        <v>0.52</v>
      </c>
      <c r="V947" t="n">
        <v>0.8100000000000001</v>
      </c>
      <c r="W947" t="n">
        <v>5.39</v>
      </c>
      <c r="X947" t="n">
        <v>1.7</v>
      </c>
      <c r="Y947" t="n">
        <v>1</v>
      </c>
      <c r="Z947" t="n">
        <v>10</v>
      </c>
    </row>
    <row r="948">
      <c r="A948" t="n">
        <v>16</v>
      </c>
      <c r="B948" t="n">
        <v>120</v>
      </c>
      <c r="C948" t="inlineStr">
        <is>
          <t xml:space="preserve">CONCLUIDO	</t>
        </is>
      </c>
      <c r="D948" t="n">
        <v>3.2188</v>
      </c>
      <c r="E948" t="n">
        <v>31.07</v>
      </c>
      <c r="F948" t="n">
        <v>25.76</v>
      </c>
      <c r="G948" t="n">
        <v>27.12</v>
      </c>
      <c r="H948" t="n">
        <v>0.37</v>
      </c>
      <c r="I948" t="n">
        <v>57</v>
      </c>
      <c r="J948" t="n">
        <v>239.58</v>
      </c>
      <c r="K948" t="n">
        <v>57.72</v>
      </c>
      <c r="L948" t="n">
        <v>5</v>
      </c>
      <c r="M948" t="n">
        <v>55</v>
      </c>
      <c r="N948" t="n">
        <v>56.86</v>
      </c>
      <c r="O948" t="n">
        <v>29782.33</v>
      </c>
      <c r="P948" t="n">
        <v>386.73</v>
      </c>
      <c r="Q948" t="n">
        <v>1397.38</v>
      </c>
      <c r="R948" t="n">
        <v>124.42</v>
      </c>
      <c r="S948" t="n">
        <v>66.97</v>
      </c>
      <c r="T948" t="n">
        <v>25926.43</v>
      </c>
      <c r="U948" t="n">
        <v>0.54</v>
      </c>
      <c r="V948" t="n">
        <v>0.82</v>
      </c>
      <c r="W948" t="n">
        <v>5.39</v>
      </c>
      <c r="X948" t="n">
        <v>1.59</v>
      </c>
      <c r="Y948" t="n">
        <v>1</v>
      </c>
      <c r="Z948" t="n">
        <v>10</v>
      </c>
    </row>
    <row r="949">
      <c r="A949" t="n">
        <v>17</v>
      </c>
      <c r="B949" t="n">
        <v>120</v>
      </c>
      <c r="C949" t="inlineStr">
        <is>
          <t xml:space="preserve">CONCLUIDO	</t>
        </is>
      </c>
      <c r="D949" t="n">
        <v>3.24</v>
      </c>
      <c r="E949" t="n">
        <v>30.86</v>
      </c>
      <c r="F949" t="n">
        <v>25.7</v>
      </c>
      <c r="G949" t="n">
        <v>28.55</v>
      </c>
      <c r="H949" t="n">
        <v>0.39</v>
      </c>
      <c r="I949" t="n">
        <v>54</v>
      </c>
      <c r="J949" t="n">
        <v>240.02</v>
      </c>
      <c r="K949" t="n">
        <v>57.72</v>
      </c>
      <c r="L949" t="n">
        <v>5.25</v>
      </c>
      <c r="M949" t="n">
        <v>52</v>
      </c>
      <c r="N949" t="n">
        <v>57.04</v>
      </c>
      <c r="O949" t="n">
        <v>29836.09</v>
      </c>
      <c r="P949" t="n">
        <v>385.08</v>
      </c>
      <c r="Q949" t="n">
        <v>1397.27</v>
      </c>
      <c r="R949" t="n">
        <v>122.03</v>
      </c>
      <c r="S949" t="n">
        <v>66.97</v>
      </c>
      <c r="T949" t="n">
        <v>24744.86</v>
      </c>
      <c r="U949" t="n">
        <v>0.55</v>
      </c>
      <c r="V949" t="n">
        <v>0.82</v>
      </c>
      <c r="W949" t="n">
        <v>5.39</v>
      </c>
      <c r="X949" t="n">
        <v>1.53</v>
      </c>
      <c r="Y949" t="n">
        <v>1</v>
      </c>
      <c r="Z949" t="n">
        <v>10</v>
      </c>
    </row>
    <row r="950">
      <c r="A950" t="n">
        <v>18</v>
      </c>
      <c r="B950" t="n">
        <v>120</v>
      </c>
      <c r="C950" t="inlineStr">
        <is>
          <t xml:space="preserve">CONCLUIDO	</t>
        </is>
      </c>
      <c r="D950" t="n">
        <v>3.2625</v>
      </c>
      <c r="E950" t="n">
        <v>30.65</v>
      </c>
      <c r="F950" t="n">
        <v>25.62</v>
      </c>
      <c r="G950" t="n">
        <v>30.14</v>
      </c>
      <c r="H950" t="n">
        <v>0.41</v>
      </c>
      <c r="I950" t="n">
        <v>51</v>
      </c>
      <c r="J950" t="n">
        <v>240.45</v>
      </c>
      <c r="K950" t="n">
        <v>57.72</v>
      </c>
      <c r="L950" t="n">
        <v>5.5</v>
      </c>
      <c r="M950" t="n">
        <v>49</v>
      </c>
      <c r="N950" t="n">
        <v>57.23</v>
      </c>
      <c r="O950" t="n">
        <v>29890.04</v>
      </c>
      <c r="P950" t="n">
        <v>382.83</v>
      </c>
      <c r="Q950" t="n">
        <v>1397.29</v>
      </c>
      <c r="R950" t="n">
        <v>119.73</v>
      </c>
      <c r="S950" t="n">
        <v>66.97</v>
      </c>
      <c r="T950" t="n">
        <v>23609.52</v>
      </c>
      <c r="U950" t="n">
        <v>0.5600000000000001</v>
      </c>
      <c r="V950" t="n">
        <v>0.82</v>
      </c>
      <c r="W950" t="n">
        <v>5.38</v>
      </c>
      <c r="X950" t="n">
        <v>1.45</v>
      </c>
      <c r="Y950" t="n">
        <v>1</v>
      </c>
      <c r="Z950" t="n">
        <v>10</v>
      </c>
    </row>
    <row r="951">
      <c r="A951" t="n">
        <v>19</v>
      </c>
      <c r="B951" t="n">
        <v>120</v>
      </c>
      <c r="C951" t="inlineStr">
        <is>
          <t xml:space="preserve">CONCLUIDO	</t>
        </is>
      </c>
      <c r="D951" t="n">
        <v>3.2821</v>
      </c>
      <c r="E951" t="n">
        <v>30.47</v>
      </c>
      <c r="F951" t="n">
        <v>25.53</v>
      </c>
      <c r="G951" t="n">
        <v>31.26</v>
      </c>
      <c r="H951" t="n">
        <v>0.42</v>
      </c>
      <c r="I951" t="n">
        <v>49</v>
      </c>
      <c r="J951" t="n">
        <v>240.89</v>
      </c>
      <c r="K951" t="n">
        <v>57.72</v>
      </c>
      <c r="L951" t="n">
        <v>5.75</v>
      </c>
      <c r="M951" t="n">
        <v>47</v>
      </c>
      <c r="N951" t="n">
        <v>57.42</v>
      </c>
      <c r="O951" t="n">
        <v>29943.94</v>
      </c>
      <c r="P951" t="n">
        <v>380.61</v>
      </c>
      <c r="Q951" t="n">
        <v>1397.29</v>
      </c>
      <c r="R951" t="n">
        <v>117.28</v>
      </c>
      <c r="S951" t="n">
        <v>66.97</v>
      </c>
      <c r="T951" t="n">
        <v>22398.74</v>
      </c>
      <c r="U951" t="n">
        <v>0.57</v>
      </c>
      <c r="V951" t="n">
        <v>0.82</v>
      </c>
      <c r="W951" t="n">
        <v>5.36</v>
      </c>
      <c r="X951" t="n">
        <v>1.36</v>
      </c>
      <c r="Y951" t="n">
        <v>1</v>
      </c>
      <c r="Z951" t="n">
        <v>10</v>
      </c>
    </row>
    <row r="952">
      <c r="A952" t="n">
        <v>20</v>
      </c>
      <c r="B952" t="n">
        <v>120</v>
      </c>
      <c r="C952" t="inlineStr">
        <is>
          <t xml:space="preserve">CONCLUIDO	</t>
        </is>
      </c>
      <c r="D952" t="n">
        <v>3.2974</v>
      </c>
      <c r="E952" t="n">
        <v>30.33</v>
      </c>
      <c r="F952" t="n">
        <v>25.48</v>
      </c>
      <c r="G952" t="n">
        <v>32.52</v>
      </c>
      <c r="H952" t="n">
        <v>0.44</v>
      </c>
      <c r="I952" t="n">
        <v>47</v>
      </c>
      <c r="J952" t="n">
        <v>241.33</v>
      </c>
      <c r="K952" t="n">
        <v>57.72</v>
      </c>
      <c r="L952" t="n">
        <v>6</v>
      </c>
      <c r="M952" t="n">
        <v>45</v>
      </c>
      <c r="N952" t="n">
        <v>57.6</v>
      </c>
      <c r="O952" t="n">
        <v>29997.9</v>
      </c>
      <c r="P952" t="n">
        <v>378.19</v>
      </c>
      <c r="Q952" t="n">
        <v>1397.27</v>
      </c>
      <c r="R952" t="n">
        <v>115.27</v>
      </c>
      <c r="S952" t="n">
        <v>66.97</v>
      </c>
      <c r="T952" t="n">
        <v>21399.52</v>
      </c>
      <c r="U952" t="n">
        <v>0.58</v>
      </c>
      <c r="V952" t="n">
        <v>0.83</v>
      </c>
      <c r="W952" t="n">
        <v>5.37</v>
      </c>
      <c r="X952" t="n">
        <v>1.31</v>
      </c>
      <c r="Y952" t="n">
        <v>1</v>
      </c>
      <c r="Z952" t="n">
        <v>10</v>
      </c>
    </row>
    <row r="953">
      <c r="A953" t="n">
        <v>21</v>
      </c>
      <c r="B953" t="n">
        <v>120</v>
      </c>
      <c r="C953" t="inlineStr">
        <is>
          <t xml:space="preserve">CONCLUIDO	</t>
        </is>
      </c>
      <c r="D953" t="n">
        <v>3.3116</v>
      </c>
      <c r="E953" t="n">
        <v>30.2</v>
      </c>
      <c r="F953" t="n">
        <v>25.44</v>
      </c>
      <c r="G953" t="n">
        <v>33.92</v>
      </c>
      <c r="H953" t="n">
        <v>0.46</v>
      </c>
      <c r="I953" t="n">
        <v>45</v>
      </c>
      <c r="J953" t="n">
        <v>241.77</v>
      </c>
      <c r="K953" t="n">
        <v>57.72</v>
      </c>
      <c r="L953" t="n">
        <v>6.25</v>
      </c>
      <c r="M953" t="n">
        <v>43</v>
      </c>
      <c r="N953" t="n">
        <v>57.79</v>
      </c>
      <c r="O953" t="n">
        <v>30051.93</v>
      </c>
      <c r="P953" t="n">
        <v>377.02</v>
      </c>
      <c r="Q953" t="n">
        <v>1397.27</v>
      </c>
      <c r="R953" t="n">
        <v>113.69</v>
      </c>
      <c r="S953" t="n">
        <v>66.97</v>
      </c>
      <c r="T953" t="n">
        <v>20623.05</v>
      </c>
      <c r="U953" t="n">
        <v>0.59</v>
      </c>
      <c r="V953" t="n">
        <v>0.83</v>
      </c>
      <c r="W953" t="n">
        <v>5.37</v>
      </c>
      <c r="X953" t="n">
        <v>1.27</v>
      </c>
      <c r="Y953" t="n">
        <v>1</v>
      </c>
      <c r="Z953" t="n">
        <v>10</v>
      </c>
    </row>
    <row r="954">
      <c r="A954" t="n">
        <v>22</v>
      </c>
      <c r="B954" t="n">
        <v>120</v>
      </c>
      <c r="C954" t="inlineStr">
        <is>
          <t xml:space="preserve">CONCLUIDO	</t>
        </is>
      </c>
      <c r="D954" t="n">
        <v>3.3286</v>
      </c>
      <c r="E954" t="n">
        <v>30.04</v>
      </c>
      <c r="F954" t="n">
        <v>25.37</v>
      </c>
      <c r="G954" t="n">
        <v>35.41</v>
      </c>
      <c r="H954" t="n">
        <v>0.48</v>
      </c>
      <c r="I954" t="n">
        <v>43</v>
      </c>
      <c r="J954" t="n">
        <v>242.2</v>
      </c>
      <c r="K954" t="n">
        <v>57.72</v>
      </c>
      <c r="L954" t="n">
        <v>6.5</v>
      </c>
      <c r="M954" t="n">
        <v>41</v>
      </c>
      <c r="N954" t="n">
        <v>57.98</v>
      </c>
      <c r="O954" t="n">
        <v>30106.03</v>
      </c>
      <c r="P954" t="n">
        <v>375.31</v>
      </c>
      <c r="Q954" t="n">
        <v>1397.24</v>
      </c>
      <c r="R954" t="n">
        <v>111.81</v>
      </c>
      <c r="S954" t="n">
        <v>66.97</v>
      </c>
      <c r="T954" t="n">
        <v>19689.31</v>
      </c>
      <c r="U954" t="n">
        <v>0.6</v>
      </c>
      <c r="V954" t="n">
        <v>0.83</v>
      </c>
      <c r="W954" t="n">
        <v>5.37</v>
      </c>
      <c r="X954" t="n">
        <v>1.21</v>
      </c>
      <c r="Y954" t="n">
        <v>1</v>
      </c>
      <c r="Z954" t="n">
        <v>10</v>
      </c>
    </row>
    <row r="955">
      <c r="A955" t="n">
        <v>23</v>
      </c>
      <c r="B955" t="n">
        <v>120</v>
      </c>
      <c r="C955" t="inlineStr">
        <is>
          <t xml:space="preserve">CONCLUIDO	</t>
        </is>
      </c>
      <c r="D955" t="n">
        <v>3.3468</v>
      </c>
      <c r="E955" t="n">
        <v>29.88</v>
      </c>
      <c r="F955" t="n">
        <v>25.3</v>
      </c>
      <c r="G955" t="n">
        <v>37.03</v>
      </c>
      <c r="H955" t="n">
        <v>0.49</v>
      </c>
      <c r="I955" t="n">
        <v>41</v>
      </c>
      <c r="J955" t="n">
        <v>242.64</v>
      </c>
      <c r="K955" t="n">
        <v>57.72</v>
      </c>
      <c r="L955" t="n">
        <v>6.75</v>
      </c>
      <c r="M955" t="n">
        <v>39</v>
      </c>
      <c r="N955" t="n">
        <v>58.17</v>
      </c>
      <c r="O955" t="n">
        <v>30160.2</v>
      </c>
      <c r="P955" t="n">
        <v>372.78</v>
      </c>
      <c r="Q955" t="n">
        <v>1397.23</v>
      </c>
      <c r="R955" t="n">
        <v>109.4</v>
      </c>
      <c r="S955" t="n">
        <v>66.97</v>
      </c>
      <c r="T955" t="n">
        <v>18496.23</v>
      </c>
      <c r="U955" t="n">
        <v>0.61</v>
      </c>
      <c r="V955" t="n">
        <v>0.83</v>
      </c>
      <c r="W955" t="n">
        <v>5.36</v>
      </c>
      <c r="X955" t="n">
        <v>1.14</v>
      </c>
      <c r="Y955" t="n">
        <v>1</v>
      </c>
      <c r="Z955" t="n">
        <v>10</v>
      </c>
    </row>
    <row r="956">
      <c r="A956" t="n">
        <v>24</v>
      </c>
      <c r="B956" t="n">
        <v>120</v>
      </c>
      <c r="C956" t="inlineStr">
        <is>
          <t xml:space="preserve">CONCLUIDO	</t>
        </is>
      </c>
      <c r="D956" t="n">
        <v>3.3612</v>
      </c>
      <c r="E956" t="n">
        <v>29.75</v>
      </c>
      <c r="F956" t="n">
        <v>25.27</v>
      </c>
      <c r="G956" t="n">
        <v>38.87</v>
      </c>
      <c r="H956" t="n">
        <v>0.51</v>
      </c>
      <c r="I956" t="n">
        <v>39</v>
      </c>
      <c r="J956" t="n">
        <v>243.08</v>
      </c>
      <c r="K956" t="n">
        <v>57.72</v>
      </c>
      <c r="L956" t="n">
        <v>7</v>
      </c>
      <c r="M956" t="n">
        <v>37</v>
      </c>
      <c r="N956" t="n">
        <v>58.36</v>
      </c>
      <c r="O956" t="n">
        <v>30214.44</v>
      </c>
      <c r="P956" t="n">
        <v>371.02</v>
      </c>
      <c r="Q956" t="n">
        <v>1397.22</v>
      </c>
      <c r="R956" t="n">
        <v>108.24</v>
      </c>
      <c r="S956" t="n">
        <v>66.97</v>
      </c>
      <c r="T956" t="n">
        <v>17928.08</v>
      </c>
      <c r="U956" t="n">
        <v>0.62</v>
      </c>
      <c r="V956" t="n">
        <v>0.83</v>
      </c>
      <c r="W956" t="n">
        <v>5.36</v>
      </c>
      <c r="X956" t="n">
        <v>1.1</v>
      </c>
      <c r="Y956" t="n">
        <v>1</v>
      </c>
      <c r="Z956" t="n">
        <v>10</v>
      </c>
    </row>
    <row r="957">
      <c r="A957" t="n">
        <v>25</v>
      </c>
      <c r="B957" t="n">
        <v>120</v>
      </c>
      <c r="C957" t="inlineStr">
        <is>
          <t xml:space="preserve">CONCLUIDO	</t>
        </is>
      </c>
      <c r="D957" t="n">
        <v>3.372</v>
      </c>
      <c r="E957" t="n">
        <v>29.66</v>
      </c>
      <c r="F957" t="n">
        <v>25.22</v>
      </c>
      <c r="G957" t="n">
        <v>39.81</v>
      </c>
      <c r="H957" t="n">
        <v>0.53</v>
      </c>
      <c r="I957" t="n">
        <v>38</v>
      </c>
      <c r="J957" t="n">
        <v>243.52</v>
      </c>
      <c r="K957" t="n">
        <v>57.72</v>
      </c>
      <c r="L957" t="n">
        <v>7.25</v>
      </c>
      <c r="M957" t="n">
        <v>36</v>
      </c>
      <c r="N957" t="n">
        <v>58.55</v>
      </c>
      <c r="O957" t="n">
        <v>30268.74</v>
      </c>
      <c r="P957" t="n">
        <v>368.78</v>
      </c>
      <c r="Q957" t="n">
        <v>1397.29</v>
      </c>
      <c r="R957" t="n">
        <v>106.83</v>
      </c>
      <c r="S957" t="n">
        <v>66.97</v>
      </c>
      <c r="T957" t="n">
        <v>17224.4</v>
      </c>
      <c r="U957" t="n">
        <v>0.63</v>
      </c>
      <c r="V957" t="n">
        <v>0.83</v>
      </c>
      <c r="W957" t="n">
        <v>5.35</v>
      </c>
      <c r="X957" t="n">
        <v>1.05</v>
      </c>
      <c r="Y957" t="n">
        <v>1</v>
      </c>
      <c r="Z957" t="n">
        <v>10</v>
      </c>
    </row>
    <row r="958">
      <c r="A958" t="n">
        <v>26</v>
      </c>
      <c r="B958" t="n">
        <v>120</v>
      </c>
      <c r="C958" t="inlineStr">
        <is>
          <t xml:space="preserve">CONCLUIDO	</t>
        </is>
      </c>
      <c r="D958" t="n">
        <v>3.3783</v>
      </c>
      <c r="E958" t="n">
        <v>29.6</v>
      </c>
      <c r="F958" t="n">
        <v>25.21</v>
      </c>
      <c r="G958" t="n">
        <v>40.87</v>
      </c>
      <c r="H958" t="n">
        <v>0.55</v>
      </c>
      <c r="I958" t="n">
        <v>37</v>
      </c>
      <c r="J958" t="n">
        <v>243.96</v>
      </c>
      <c r="K958" t="n">
        <v>57.72</v>
      </c>
      <c r="L958" t="n">
        <v>7.5</v>
      </c>
      <c r="M958" t="n">
        <v>35</v>
      </c>
      <c r="N958" t="n">
        <v>58.74</v>
      </c>
      <c r="O958" t="n">
        <v>30323.11</v>
      </c>
      <c r="P958" t="n">
        <v>368.35</v>
      </c>
      <c r="Q958" t="n">
        <v>1397.24</v>
      </c>
      <c r="R958" t="n">
        <v>106.56</v>
      </c>
      <c r="S958" t="n">
        <v>66.97</v>
      </c>
      <c r="T958" t="n">
        <v>17095.4</v>
      </c>
      <c r="U958" t="n">
        <v>0.63</v>
      </c>
      <c r="V958" t="n">
        <v>0.84</v>
      </c>
      <c r="W958" t="n">
        <v>5.35</v>
      </c>
      <c r="X958" t="n">
        <v>1.04</v>
      </c>
      <c r="Y958" t="n">
        <v>1</v>
      </c>
      <c r="Z958" t="n">
        <v>10</v>
      </c>
    </row>
    <row r="959">
      <c r="A959" t="n">
        <v>27</v>
      </c>
      <c r="B959" t="n">
        <v>120</v>
      </c>
      <c r="C959" t="inlineStr">
        <is>
          <t xml:space="preserve">CONCLUIDO	</t>
        </is>
      </c>
      <c r="D959" t="n">
        <v>3.3965</v>
      </c>
      <c r="E959" t="n">
        <v>29.44</v>
      </c>
      <c r="F959" t="n">
        <v>25.14</v>
      </c>
      <c r="G959" t="n">
        <v>43.1</v>
      </c>
      <c r="H959" t="n">
        <v>0.5600000000000001</v>
      </c>
      <c r="I959" t="n">
        <v>35</v>
      </c>
      <c r="J959" t="n">
        <v>244.41</v>
      </c>
      <c r="K959" t="n">
        <v>57.72</v>
      </c>
      <c r="L959" t="n">
        <v>7.75</v>
      </c>
      <c r="M959" t="n">
        <v>33</v>
      </c>
      <c r="N959" t="n">
        <v>58.93</v>
      </c>
      <c r="O959" t="n">
        <v>30377.55</v>
      </c>
      <c r="P959" t="n">
        <v>365.69</v>
      </c>
      <c r="Q959" t="n">
        <v>1397.28</v>
      </c>
      <c r="R959" t="n">
        <v>104.32</v>
      </c>
      <c r="S959" t="n">
        <v>66.97</v>
      </c>
      <c r="T959" t="n">
        <v>15985.56</v>
      </c>
      <c r="U959" t="n">
        <v>0.64</v>
      </c>
      <c r="V959" t="n">
        <v>0.84</v>
      </c>
      <c r="W959" t="n">
        <v>5.35</v>
      </c>
      <c r="X959" t="n">
        <v>0.97</v>
      </c>
      <c r="Y959" t="n">
        <v>1</v>
      </c>
      <c r="Z959" t="n">
        <v>10</v>
      </c>
    </row>
    <row r="960">
      <c r="A960" t="n">
        <v>28</v>
      </c>
      <c r="B960" t="n">
        <v>120</v>
      </c>
      <c r="C960" t="inlineStr">
        <is>
          <t xml:space="preserve">CONCLUIDO	</t>
        </is>
      </c>
      <c r="D960" t="n">
        <v>3.4065</v>
      </c>
      <c r="E960" t="n">
        <v>29.36</v>
      </c>
      <c r="F960" t="n">
        <v>25.1</v>
      </c>
      <c r="G960" t="n">
        <v>44.29</v>
      </c>
      <c r="H960" t="n">
        <v>0.58</v>
      </c>
      <c r="I960" t="n">
        <v>34</v>
      </c>
      <c r="J960" t="n">
        <v>244.85</v>
      </c>
      <c r="K960" t="n">
        <v>57.72</v>
      </c>
      <c r="L960" t="n">
        <v>8</v>
      </c>
      <c r="M960" t="n">
        <v>32</v>
      </c>
      <c r="N960" t="n">
        <v>59.12</v>
      </c>
      <c r="O960" t="n">
        <v>30432.06</v>
      </c>
      <c r="P960" t="n">
        <v>364.46</v>
      </c>
      <c r="Q960" t="n">
        <v>1397.22</v>
      </c>
      <c r="R960" t="n">
        <v>102.81</v>
      </c>
      <c r="S960" t="n">
        <v>66.97</v>
      </c>
      <c r="T960" t="n">
        <v>15238.2</v>
      </c>
      <c r="U960" t="n">
        <v>0.65</v>
      </c>
      <c r="V960" t="n">
        <v>0.84</v>
      </c>
      <c r="W960" t="n">
        <v>5.35</v>
      </c>
      <c r="X960" t="n">
        <v>0.93</v>
      </c>
      <c r="Y960" t="n">
        <v>1</v>
      </c>
      <c r="Z960" t="n">
        <v>10</v>
      </c>
    </row>
    <row r="961">
      <c r="A961" t="n">
        <v>29</v>
      </c>
      <c r="B961" t="n">
        <v>120</v>
      </c>
      <c r="C961" t="inlineStr">
        <is>
          <t xml:space="preserve">CONCLUIDO	</t>
        </is>
      </c>
      <c r="D961" t="n">
        <v>3.4155</v>
      </c>
      <c r="E961" t="n">
        <v>29.28</v>
      </c>
      <c r="F961" t="n">
        <v>25.07</v>
      </c>
      <c r="G961" t="n">
        <v>45.58</v>
      </c>
      <c r="H961" t="n">
        <v>0.6</v>
      </c>
      <c r="I961" t="n">
        <v>33</v>
      </c>
      <c r="J961" t="n">
        <v>245.29</v>
      </c>
      <c r="K961" t="n">
        <v>57.72</v>
      </c>
      <c r="L961" t="n">
        <v>8.25</v>
      </c>
      <c r="M961" t="n">
        <v>31</v>
      </c>
      <c r="N961" t="n">
        <v>59.32</v>
      </c>
      <c r="O961" t="n">
        <v>30486.64</v>
      </c>
      <c r="P961" t="n">
        <v>363.22</v>
      </c>
      <c r="Q961" t="n">
        <v>1397.35</v>
      </c>
      <c r="R961" t="n">
        <v>101.6</v>
      </c>
      <c r="S961" t="n">
        <v>66.97</v>
      </c>
      <c r="T961" t="n">
        <v>14638</v>
      </c>
      <c r="U961" t="n">
        <v>0.66</v>
      </c>
      <c r="V961" t="n">
        <v>0.84</v>
      </c>
      <c r="W961" t="n">
        <v>5.35</v>
      </c>
      <c r="X961" t="n">
        <v>0.9</v>
      </c>
      <c r="Y961" t="n">
        <v>1</v>
      </c>
      <c r="Z961" t="n">
        <v>10</v>
      </c>
    </row>
    <row r="962">
      <c r="A962" t="n">
        <v>30</v>
      </c>
      <c r="B962" t="n">
        <v>120</v>
      </c>
      <c r="C962" t="inlineStr">
        <is>
          <t xml:space="preserve">CONCLUIDO	</t>
        </is>
      </c>
      <c r="D962" t="n">
        <v>3.4223</v>
      </c>
      <c r="E962" t="n">
        <v>29.22</v>
      </c>
      <c r="F962" t="n">
        <v>25.05</v>
      </c>
      <c r="G962" t="n">
        <v>46.98</v>
      </c>
      <c r="H962" t="n">
        <v>0.62</v>
      </c>
      <c r="I962" t="n">
        <v>32</v>
      </c>
      <c r="J962" t="n">
        <v>245.73</v>
      </c>
      <c r="K962" t="n">
        <v>57.72</v>
      </c>
      <c r="L962" t="n">
        <v>8.5</v>
      </c>
      <c r="M962" t="n">
        <v>30</v>
      </c>
      <c r="N962" t="n">
        <v>59.51</v>
      </c>
      <c r="O962" t="n">
        <v>30541.29</v>
      </c>
      <c r="P962" t="n">
        <v>361.37</v>
      </c>
      <c r="Q962" t="n">
        <v>1397.32</v>
      </c>
      <c r="R962" t="n">
        <v>101.44</v>
      </c>
      <c r="S962" t="n">
        <v>66.97</v>
      </c>
      <c r="T962" t="n">
        <v>14561.88</v>
      </c>
      <c r="U962" t="n">
        <v>0.66</v>
      </c>
      <c r="V962" t="n">
        <v>0.84</v>
      </c>
      <c r="W962" t="n">
        <v>5.35</v>
      </c>
      <c r="X962" t="n">
        <v>0.89</v>
      </c>
      <c r="Y962" t="n">
        <v>1</v>
      </c>
      <c r="Z962" t="n">
        <v>10</v>
      </c>
    </row>
    <row r="963">
      <c r="A963" t="n">
        <v>31</v>
      </c>
      <c r="B963" t="n">
        <v>120</v>
      </c>
      <c r="C963" t="inlineStr">
        <is>
          <t xml:space="preserve">CONCLUIDO	</t>
        </is>
      </c>
      <c r="D963" t="n">
        <v>3.4298</v>
      </c>
      <c r="E963" t="n">
        <v>29.16</v>
      </c>
      <c r="F963" t="n">
        <v>25.04</v>
      </c>
      <c r="G963" t="n">
        <v>48.46</v>
      </c>
      <c r="H963" t="n">
        <v>0.63</v>
      </c>
      <c r="I963" t="n">
        <v>31</v>
      </c>
      <c r="J963" t="n">
        <v>246.18</v>
      </c>
      <c r="K963" t="n">
        <v>57.72</v>
      </c>
      <c r="L963" t="n">
        <v>8.75</v>
      </c>
      <c r="M963" t="n">
        <v>29</v>
      </c>
      <c r="N963" t="n">
        <v>59.7</v>
      </c>
      <c r="O963" t="n">
        <v>30596.01</v>
      </c>
      <c r="P963" t="n">
        <v>361.27</v>
      </c>
      <c r="Q963" t="n">
        <v>1397.23</v>
      </c>
      <c r="R963" t="n">
        <v>100.65</v>
      </c>
      <c r="S963" t="n">
        <v>66.97</v>
      </c>
      <c r="T963" t="n">
        <v>14171.8</v>
      </c>
      <c r="U963" t="n">
        <v>0.67</v>
      </c>
      <c r="V963" t="n">
        <v>0.84</v>
      </c>
      <c r="W963" t="n">
        <v>5.35</v>
      </c>
      <c r="X963" t="n">
        <v>0.87</v>
      </c>
      <c r="Y963" t="n">
        <v>1</v>
      </c>
      <c r="Z963" t="n">
        <v>10</v>
      </c>
    </row>
    <row r="964">
      <c r="A964" t="n">
        <v>32</v>
      </c>
      <c r="B964" t="n">
        <v>120</v>
      </c>
      <c r="C964" t="inlineStr">
        <is>
          <t xml:space="preserve">CONCLUIDO	</t>
        </is>
      </c>
      <c r="D964" t="n">
        <v>3.4383</v>
      </c>
      <c r="E964" t="n">
        <v>29.08</v>
      </c>
      <c r="F964" t="n">
        <v>25.01</v>
      </c>
      <c r="G964" t="n">
        <v>50.02</v>
      </c>
      <c r="H964" t="n">
        <v>0.65</v>
      </c>
      <c r="I964" t="n">
        <v>30</v>
      </c>
      <c r="J964" t="n">
        <v>246.62</v>
      </c>
      <c r="K964" t="n">
        <v>57.72</v>
      </c>
      <c r="L964" t="n">
        <v>9</v>
      </c>
      <c r="M964" t="n">
        <v>28</v>
      </c>
      <c r="N964" t="n">
        <v>59.9</v>
      </c>
      <c r="O964" t="n">
        <v>30650.8</v>
      </c>
      <c r="P964" t="n">
        <v>358.99</v>
      </c>
      <c r="Q964" t="n">
        <v>1397.22</v>
      </c>
      <c r="R964" t="n">
        <v>99.91</v>
      </c>
      <c r="S964" t="n">
        <v>66.97</v>
      </c>
      <c r="T964" t="n">
        <v>13806.71</v>
      </c>
      <c r="U964" t="n">
        <v>0.67</v>
      </c>
      <c r="V964" t="n">
        <v>0.84</v>
      </c>
      <c r="W964" t="n">
        <v>5.35</v>
      </c>
      <c r="X964" t="n">
        <v>0.84</v>
      </c>
      <c r="Y964" t="n">
        <v>1</v>
      </c>
      <c r="Z964" t="n">
        <v>10</v>
      </c>
    </row>
    <row r="965">
      <c r="A965" t="n">
        <v>33</v>
      </c>
      <c r="B965" t="n">
        <v>120</v>
      </c>
      <c r="C965" t="inlineStr">
        <is>
          <t xml:space="preserve">CONCLUIDO	</t>
        </is>
      </c>
      <c r="D965" t="n">
        <v>3.4498</v>
      </c>
      <c r="E965" t="n">
        <v>28.99</v>
      </c>
      <c r="F965" t="n">
        <v>24.96</v>
      </c>
      <c r="G965" t="n">
        <v>51.64</v>
      </c>
      <c r="H965" t="n">
        <v>0.67</v>
      </c>
      <c r="I965" t="n">
        <v>29</v>
      </c>
      <c r="J965" t="n">
        <v>247.07</v>
      </c>
      <c r="K965" t="n">
        <v>57.72</v>
      </c>
      <c r="L965" t="n">
        <v>9.25</v>
      </c>
      <c r="M965" t="n">
        <v>27</v>
      </c>
      <c r="N965" t="n">
        <v>60.09</v>
      </c>
      <c r="O965" t="n">
        <v>30705.66</v>
      </c>
      <c r="P965" t="n">
        <v>357.38</v>
      </c>
      <c r="Q965" t="n">
        <v>1397.28</v>
      </c>
      <c r="R965" t="n">
        <v>98.58</v>
      </c>
      <c r="S965" t="n">
        <v>66.97</v>
      </c>
      <c r="T965" t="n">
        <v>13148.51</v>
      </c>
      <c r="U965" t="n">
        <v>0.68</v>
      </c>
      <c r="V965" t="n">
        <v>0.84</v>
      </c>
      <c r="W965" t="n">
        <v>5.33</v>
      </c>
      <c r="X965" t="n">
        <v>0.79</v>
      </c>
      <c r="Y965" t="n">
        <v>1</v>
      </c>
      <c r="Z965" t="n">
        <v>10</v>
      </c>
    </row>
    <row r="966">
      <c r="A966" t="n">
        <v>34</v>
      </c>
      <c r="B966" t="n">
        <v>120</v>
      </c>
      <c r="C966" t="inlineStr">
        <is>
          <t xml:space="preserve">CONCLUIDO	</t>
        </is>
      </c>
      <c r="D966" t="n">
        <v>3.4562</v>
      </c>
      <c r="E966" t="n">
        <v>28.93</v>
      </c>
      <c r="F966" t="n">
        <v>24.95</v>
      </c>
      <c r="G966" t="n">
        <v>53.46</v>
      </c>
      <c r="H966" t="n">
        <v>0.68</v>
      </c>
      <c r="I966" t="n">
        <v>28</v>
      </c>
      <c r="J966" t="n">
        <v>247.51</v>
      </c>
      <c r="K966" t="n">
        <v>57.72</v>
      </c>
      <c r="L966" t="n">
        <v>9.5</v>
      </c>
      <c r="M966" t="n">
        <v>26</v>
      </c>
      <c r="N966" t="n">
        <v>60.29</v>
      </c>
      <c r="O966" t="n">
        <v>30760.6</v>
      </c>
      <c r="P966" t="n">
        <v>356.2</v>
      </c>
      <c r="Q966" t="n">
        <v>1397.2</v>
      </c>
      <c r="R966" t="n">
        <v>98.31</v>
      </c>
      <c r="S966" t="n">
        <v>66.97</v>
      </c>
      <c r="T966" t="n">
        <v>13014.72</v>
      </c>
      <c r="U966" t="n">
        <v>0.68</v>
      </c>
      <c r="V966" t="n">
        <v>0.84</v>
      </c>
      <c r="W966" t="n">
        <v>5.34</v>
      </c>
      <c r="X966" t="n">
        <v>0.78</v>
      </c>
      <c r="Y966" t="n">
        <v>1</v>
      </c>
      <c r="Z966" t="n">
        <v>10</v>
      </c>
    </row>
    <row r="967">
      <c r="A967" t="n">
        <v>35</v>
      </c>
      <c r="B967" t="n">
        <v>120</v>
      </c>
      <c r="C967" t="inlineStr">
        <is>
          <t xml:space="preserve">CONCLUIDO	</t>
        </is>
      </c>
      <c r="D967" t="n">
        <v>3.4679</v>
      </c>
      <c r="E967" t="n">
        <v>28.84</v>
      </c>
      <c r="F967" t="n">
        <v>24.9</v>
      </c>
      <c r="G967" t="n">
        <v>55.33</v>
      </c>
      <c r="H967" t="n">
        <v>0.7</v>
      </c>
      <c r="I967" t="n">
        <v>27</v>
      </c>
      <c r="J967" t="n">
        <v>247.96</v>
      </c>
      <c r="K967" t="n">
        <v>57.72</v>
      </c>
      <c r="L967" t="n">
        <v>9.75</v>
      </c>
      <c r="M967" t="n">
        <v>25</v>
      </c>
      <c r="N967" t="n">
        <v>60.48</v>
      </c>
      <c r="O967" t="n">
        <v>30815.6</v>
      </c>
      <c r="P967" t="n">
        <v>354.04</v>
      </c>
      <c r="Q967" t="n">
        <v>1397.36</v>
      </c>
      <c r="R967" t="n">
        <v>96.33</v>
      </c>
      <c r="S967" t="n">
        <v>66.97</v>
      </c>
      <c r="T967" t="n">
        <v>12031.22</v>
      </c>
      <c r="U967" t="n">
        <v>0.7</v>
      </c>
      <c r="V967" t="n">
        <v>0.85</v>
      </c>
      <c r="W967" t="n">
        <v>5.34</v>
      </c>
      <c r="X967" t="n">
        <v>0.73</v>
      </c>
      <c r="Y967" t="n">
        <v>1</v>
      </c>
      <c r="Z967" t="n">
        <v>10</v>
      </c>
    </row>
    <row r="968">
      <c r="A968" t="n">
        <v>36</v>
      </c>
      <c r="B968" t="n">
        <v>120</v>
      </c>
      <c r="C968" t="inlineStr">
        <is>
          <t xml:space="preserve">CONCLUIDO	</t>
        </is>
      </c>
      <c r="D968" t="n">
        <v>3.4655</v>
      </c>
      <c r="E968" t="n">
        <v>28.86</v>
      </c>
      <c r="F968" t="n">
        <v>24.92</v>
      </c>
      <c r="G968" t="n">
        <v>55.37</v>
      </c>
      <c r="H968" t="n">
        <v>0.72</v>
      </c>
      <c r="I968" t="n">
        <v>27</v>
      </c>
      <c r="J968" t="n">
        <v>248.4</v>
      </c>
      <c r="K968" t="n">
        <v>57.72</v>
      </c>
      <c r="L968" t="n">
        <v>10</v>
      </c>
      <c r="M968" t="n">
        <v>25</v>
      </c>
      <c r="N968" t="n">
        <v>60.68</v>
      </c>
      <c r="O968" t="n">
        <v>30870.67</v>
      </c>
      <c r="P968" t="n">
        <v>353.38</v>
      </c>
      <c r="Q968" t="n">
        <v>1397.24</v>
      </c>
      <c r="R968" t="n">
        <v>96.97</v>
      </c>
      <c r="S968" t="n">
        <v>66.97</v>
      </c>
      <c r="T968" t="n">
        <v>12351.32</v>
      </c>
      <c r="U968" t="n">
        <v>0.6899999999999999</v>
      </c>
      <c r="V968" t="n">
        <v>0.84</v>
      </c>
      <c r="W968" t="n">
        <v>5.34</v>
      </c>
      <c r="X968" t="n">
        <v>0.75</v>
      </c>
      <c r="Y968" t="n">
        <v>1</v>
      </c>
      <c r="Z968" t="n">
        <v>10</v>
      </c>
    </row>
    <row r="969">
      <c r="A969" t="n">
        <v>37</v>
      </c>
      <c r="B969" t="n">
        <v>120</v>
      </c>
      <c r="C969" t="inlineStr">
        <is>
          <t xml:space="preserve">CONCLUIDO	</t>
        </is>
      </c>
      <c r="D969" t="n">
        <v>3.4763</v>
      </c>
      <c r="E969" t="n">
        <v>28.77</v>
      </c>
      <c r="F969" t="n">
        <v>24.87</v>
      </c>
      <c r="G969" t="n">
        <v>57.4</v>
      </c>
      <c r="H969" t="n">
        <v>0.73</v>
      </c>
      <c r="I969" t="n">
        <v>26</v>
      </c>
      <c r="J969" t="n">
        <v>248.85</v>
      </c>
      <c r="K969" t="n">
        <v>57.72</v>
      </c>
      <c r="L969" t="n">
        <v>10.25</v>
      </c>
      <c r="M969" t="n">
        <v>24</v>
      </c>
      <c r="N969" t="n">
        <v>60.88</v>
      </c>
      <c r="O969" t="n">
        <v>30925.82</v>
      </c>
      <c r="P969" t="n">
        <v>350.89</v>
      </c>
      <c r="Q969" t="n">
        <v>1397.18</v>
      </c>
      <c r="R969" t="n">
        <v>95.68000000000001</v>
      </c>
      <c r="S969" t="n">
        <v>66.97</v>
      </c>
      <c r="T969" t="n">
        <v>11711.48</v>
      </c>
      <c r="U969" t="n">
        <v>0.7</v>
      </c>
      <c r="V969" t="n">
        <v>0.85</v>
      </c>
      <c r="W969" t="n">
        <v>5.33</v>
      </c>
      <c r="X969" t="n">
        <v>0.71</v>
      </c>
      <c r="Y969" t="n">
        <v>1</v>
      </c>
      <c r="Z969" t="n">
        <v>10</v>
      </c>
    </row>
    <row r="970">
      <c r="A970" t="n">
        <v>38</v>
      </c>
      <c r="B970" t="n">
        <v>120</v>
      </c>
      <c r="C970" t="inlineStr">
        <is>
          <t xml:space="preserve">CONCLUIDO	</t>
        </is>
      </c>
      <c r="D970" t="n">
        <v>3.4843</v>
      </c>
      <c r="E970" t="n">
        <v>28.7</v>
      </c>
      <c r="F970" t="n">
        <v>24.85</v>
      </c>
      <c r="G970" t="n">
        <v>59.65</v>
      </c>
      <c r="H970" t="n">
        <v>0.75</v>
      </c>
      <c r="I970" t="n">
        <v>25</v>
      </c>
      <c r="J970" t="n">
        <v>249.3</v>
      </c>
      <c r="K970" t="n">
        <v>57.72</v>
      </c>
      <c r="L970" t="n">
        <v>10.5</v>
      </c>
      <c r="M970" t="n">
        <v>23</v>
      </c>
      <c r="N970" t="n">
        <v>61.07</v>
      </c>
      <c r="O970" t="n">
        <v>30981.04</v>
      </c>
      <c r="P970" t="n">
        <v>350.58</v>
      </c>
      <c r="Q970" t="n">
        <v>1397.23</v>
      </c>
      <c r="R970" t="n">
        <v>94.95999999999999</v>
      </c>
      <c r="S970" t="n">
        <v>66.97</v>
      </c>
      <c r="T970" t="n">
        <v>11355.59</v>
      </c>
      <c r="U970" t="n">
        <v>0.71</v>
      </c>
      <c r="V970" t="n">
        <v>0.85</v>
      </c>
      <c r="W970" t="n">
        <v>5.34</v>
      </c>
      <c r="X970" t="n">
        <v>0.6899999999999999</v>
      </c>
      <c r="Y970" t="n">
        <v>1</v>
      </c>
      <c r="Z970" t="n">
        <v>10</v>
      </c>
    </row>
    <row r="971">
      <c r="A971" t="n">
        <v>39</v>
      </c>
      <c r="B971" t="n">
        <v>120</v>
      </c>
      <c r="C971" t="inlineStr">
        <is>
          <t xml:space="preserve">CONCLUIDO	</t>
        </is>
      </c>
      <c r="D971" t="n">
        <v>3.483</v>
      </c>
      <c r="E971" t="n">
        <v>28.71</v>
      </c>
      <c r="F971" t="n">
        <v>24.86</v>
      </c>
      <c r="G971" t="n">
        <v>59.67</v>
      </c>
      <c r="H971" t="n">
        <v>0.77</v>
      </c>
      <c r="I971" t="n">
        <v>25</v>
      </c>
      <c r="J971" t="n">
        <v>249.75</v>
      </c>
      <c r="K971" t="n">
        <v>57.72</v>
      </c>
      <c r="L971" t="n">
        <v>10.75</v>
      </c>
      <c r="M971" t="n">
        <v>23</v>
      </c>
      <c r="N971" t="n">
        <v>61.27</v>
      </c>
      <c r="O971" t="n">
        <v>31036.33</v>
      </c>
      <c r="P971" t="n">
        <v>349.34</v>
      </c>
      <c r="Q971" t="n">
        <v>1397.2</v>
      </c>
      <c r="R971" t="n">
        <v>95.31999999999999</v>
      </c>
      <c r="S971" t="n">
        <v>66.97</v>
      </c>
      <c r="T971" t="n">
        <v>11535.1</v>
      </c>
      <c r="U971" t="n">
        <v>0.7</v>
      </c>
      <c r="V971" t="n">
        <v>0.85</v>
      </c>
      <c r="W971" t="n">
        <v>5.33</v>
      </c>
      <c r="X971" t="n">
        <v>0.7</v>
      </c>
      <c r="Y971" t="n">
        <v>1</v>
      </c>
      <c r="Z971" t="n">
        <v>10</v>
      </c>
    </row>
    <row r="972">
      <c r="A972" t="n">
        <v>40</v>
      </c>
      <c r="B972" t="n">
        <v>120</v>
      </c>
      <c r="C972" t="inlineStr">
        <is>
          <t xml:space="preserve">CONCLUIDO	</t>
        </is>
      </c>
      <c r="D972" t="n">
        <v>3.4937</v>
      </c>
      <c r="E972" t="n">
        <v>28.62</v>
      </c>
      <c r="F972" t="n">
        <v>24.82</v>
      </c>
      <c r="G972" t="n">
        <v>62.05</v>
      </c>
      <c r="H972" t="n">
        <v>0.78</v>
      </c>
      <c r="I972" t="n">
        <v>24</v>
      </c>
      <c r="J972" t="n">
        <v>250.2</v>
      </c>
      <c r="K972" t="n">
        <v>57.72</v>
      </c>
      <c r="L972" t="n">
        <v>11</v>
      </c>
      <c r="M972" t="n">
        <v>22</v>
      </c>
      <c r="N972" t="n">
        <v>61.47</v>
      </c>
      <c r="O972" t="n">
        <v>31091.69</v>
      </c>
      <c r="P972" t="n">
        <v>347.63</v>
      </c>
      <c r="Q972" t="n">
        <v>1397.32</v>
      </c>
      <c r="R972" t="n">
        <v>93.84</v>
      </c>
      <c r="S972" t="n">
        <v>66.97</v>
      </c>
      <c r="T972" t="n">
        <v>10802.71</v>
      </c>
      <c r="U972" t="n">
        <v>0.71</v>
      </c>
      <c r="V972" t="n">
        <v>0.85</v>
      </c>
      <c r="W972" t="n">
        <v>5.33</v>
      </c>
      <c r="X972" t="n">
        <v>0.65</v>
      </c>
      <c r="Y972" t="n">
        <v>1</v>
      </c>
      <c r="Z972" t="n">
        <v>10</v>
      </c>
    </row>
    <row r="973">
      <c r="A973" t="n">
        <v>41</v>
      </c>
      <c r="B973" t="n">
        <v>120</v>
      </c>
      <c r="C973" t="inlineStr">
        <is>
          <t xml:space="preserve">CONCLUIDO	</t>
        </is>
      </c>
      <c r="D973" t="n">
        <v>3.5031</v>
      </c>
      <c r="E973" t="n">
        <v>28.55</v>
      </c>
      <c r="F973" t="n">
        <v>24.79</v>
      </c>
      <c r="G973" t="n">
        <v>64.67</v>
      </c>
      <c r="H973" t="n">
        <v>0.8</v>
      </c>
      <c r="I973" t="n">
        <v>23</v>
      </c>
      <c r="J973" t="n">
        <v>250.65</v>
      </c>
      <c r="K973" t="n">
        <v>57.72</v>
      </c>
      <c r="L973" t="n">
        <v>11.25</v>
      </c>
      <c r="M973" t="n">
        <v>21</v>
      </c>
      <c r="N973" t="n">
        <v>61.67</v>
      </c>
      <c r="O973" t="n">
        <v>31147.12</v>
      </c>
      <c r="P973" t="n">
        <v>345.65</v>
      </c>
      <c r="Q973" t="n">
        <v>1397.2</v>
      </c>
      <c r="R973" t="n">
        <v>93.03</v>
      </c>
      <c r="S973" t="n">
        <v>66.97</v>
      </c>
      <c r="T973" t="n">
        <v>10401.62</v>
      </c>
      <c r="U973" t="n">
        <v>0.72</v>
      </c>
      <c r="V973" t="n">
        <v>0.85</v>
      </c>
      <c r="W973" t="n">
        <v>5.33</v>
      </c>
      <c r="X973" t="n">
        <v>0.62</v>
      </c>
      <c r="Y973" t="n">
        <v>1</v>
      </c>
      <c r="Z973" t="n">
        <v>10</v>
      </c>
    </row>
    <row r="974">
      <c r="A974" t="n">
        <v>42</v>
      </c>
      <c r="B974" t="n">
        <v>120</v>
      </c>
      <c r="C974" t="inlineStr">
        <is>
          <t xml:space="preserve">CONCLUIDO	</t>
        </is>
      </c>
      <c r="D974" t="n">
        <v>3.5025</v>
      </c>
      <c r="E974" t="n">
        <v>28.55</v>
      </c>
      <c r="F974" t="n">
        <v>24.79</v>
      </c>
      <c r="G974" t="n">
        <v>64.68000000000001</v>
      </c>
      <c r="H974" t="n">
        <v>0.8100000000000001</v>
      </c>
      <c r="I974" t="n">
        <v>23</v>
      </c>
      <c r="J974" t="n">
        <v>251.1</v>
      </c>
      <c r="K974" t="n">
        <v>57.72</v>
      </c>
      <c r="L974" t="n">
        <v>11.5</v>
      </c>
      <c r="M974" t="n">
        <v>21</v>
      </c>
      <c r="N974" t="n">
        <v>61.87</v>
      </c>
      <c r="O974" t="n">
        <v>31202.63</v>
      </c>
      <c r="P974" t="n">
        <v>345.45</v>
      </c>
      <c r="Q974" t="n">
        <v>1397.2</v>
      </c>
      <c r="R974" t="n">
        <v>93.01000000000001</v>
      </c>
      <c r="S974" t="n">
        <v>66.97</v>
      </c>
      <c r="T974" t="n">
        <v>10392.55</v>
      </c>
      <c r="U974" t="n">
        <v>0.72</v>
      </c>
      <c r="V974" t="n">
        <v>0.85</v>
      </c>
      <c r="W974" t="n">
        <v>5.33</v>
      </c>
      <c r="X974" t="n">
        <v>0.63</v>
      </c>
      <c r="Y974" t="n">
        <v>1</v>
      </c>
      <c r="Z974" t="n">
        <v>10</v>
      </c>
    </row>
    <row r="975">
      <c r="A975" t="n">
        <v>43</v>
      </c>
      <c r="B975" t="n">
        <v>120</v>
      </c>
      <c r="C975" t="inlineStr">
        <is>
          <t xml:space="preserve">CONCLUIDO	</t>
        </is>
      </c>
      <c r="D975" t="n">
        <v>3.5125</v>
      </c>
      <c r="E975" t="n">
        <v>28.47</v>
      </c>
      <c r="F975" t="n">
        <v>24.76</v>
      </c>
      <c r="G975" t="n">
        <v>67.52</v>
      </c>
      <c r="H975" t="n">
        <v>0.83</v>
      </c>
      <c r="I975" t="n">
        <v>22</v>
      </c>
      <c r="J975" t="n">
        <v>251.55</v>
      </c>
      <c r="K975" t="n">
        <v>57.72</v>
      </c>
      <c r="L975" t="n">
        <v>11.75</v>
      </c>
      <c r="M975" t="n">
        <v>20</v>
      </c>
      <c r="N975" t="n">
        <v>62.07</v>
      </c>
      <c r="O975" t="n">
        <v>31258.21</v>
      </c>
      <c r="P975" t="n">
        <v>343.55</v>
      </c>
      <c r="Q975" t="n">
        <v>1397.34</v>
      </c>
      <c r="R975" t="n">
        <v>91.93000000000001</v>
      </c>
      <c r="S975" t="n">
        <v>66.97</v>
      </c>
      <c r="T975" t="n">
        <v>9858.74</v>
      </c>
      <c r="U975" t="n">
        <v>0.73</v>
      </c>
      <c r="V975" t="n">
        <v>0.85</v>
      </c>
      <c r="W975" t="n">
        <v>5.32</v>
      </c>
      <c r="X975" t="n">
        <v>0.59</v>
      </c>
      <c r="Y975" t="n">
        <v>1</v>
      </c>
      <c r="Z975" t="n">
        <v>10</v>
      </c>
    </row>
    <row r="976">
      <c r="A976" t="n">
        <v>44</v>
      </c>
      <c r="B976" t="n">
        <v>120</v>
      </c>
      <c r="C976" t="inlineStr">
        <is>
          <t xml:space="preserve">CONCLUIDO	</t>
        </is>
      </c>
      <c r="D976" t="n">
        <v>3.5118</v>
      </c>
      <c r="E976" t="n">
        <v>28.48</v>
      </c>
      <c r="F976" t="n">
        <v>24.76</v>
      </c>
      <c r="G976" t="n">
        <v>67.54000000000001</v>
      </c>
      <c r="H976" t="n">
        <v>0.85</v>
      </c>
      <c r="I976" t="n">
        <v>22</v>
      </c>
      <c r="J976" t="n">
        <v>252</v>
      </c>
      <c r="K976" t="n">
        <v>57.72</v>
      </c>
      <c r="L976" t="n">
        <v>12</v>
      </c>
      <c r="M976" t="n">
        <v>20</v>
      </c>
      <c r="N976" t="n">
        <v>62.27</v>
      </c>
      <c r="O976" t="n">
        <v>31313.87</v>
      </c>
      <c r="P976" t="n">
        <v>342.61</v>
      </c>
      <c r="Q976" t="n">
        <v>1397.19</v>
      </c>
      <c r="R976" t="n">
        <v>92.12</v>
      </c>
      <c r="S976" t="n">
        <v>66.97</v>
      </c>
      <c r="T976" t="n">
        <v>9951.360000000001</v>
      </c>
      <c r="U976" t="n">
        <v>0.73</v>
      </c>
      <c r="V976" t="n">
        <v>0.85</v>
      </c>
      <c r="W976" t="n">
        <v>5.33</v>
      </c>
      <c r="X976" t="n">
        <v>0.6</v>
      </c>
      <c r="Y976" t="n">
        <v>1</v>
      </c>
      <c r="Z976" t="n">
        <v>10</v>
      </c>
    </row>
    <row r="977">
      <c r="A977" t="n">
        <v>45</v>
      </c>
      <c r="B977" t="n">
        <v>120</v>
      </c>
      <c r="C977" t="inlineStr">
        <is>
          <t xml:space="preserve">CONCLUIDO	</t>
        </is>
      </c>
      <c r="D977" t="n">
        <v>3.5221</v>
      </c>
      <c r="E977" t="n">
        <v>28.39</v>
      </c>
      <c r="F977" t="n">
        <v>24.73</v>
      </c>
      <c r="G977" t="n">
        <v>70.65000000000001</v>
      </c>
      <c r="H977" t="n">
        <v>0.86</v>
      </c>
      <c r="I977" t="n">
        <v>21</v>
      </c>
      <c r="J977" t="n">
        <v>252.45</v>
      </c>
      <c r="K977" t="n">
        <v>57.72</v>
      </c>
      <c r="L977" t="n">
        <v>12.25</v>
      </c>
      <c r="M977" t="n">
        <v>19</v>
      </c>
      <c r="N977" t="n">
        <v>62.48</v>
      </c>
      <c r="O977" t="n">
        <v>31369.6</v>
      </c>
      <c r="P977" t="n">
        <v>340.07</v>
      </c>
      <c r="Q977" t="n">
        <v>1397.23</v>
      </c>
      <c r="R977" t="n">
        <v>90.81</v>
      </c>
      <c r="S977" t="n">
        <v>66.97</v>
      </c>
      <c r="T977" t="n">
        <v>9301.610000000001</v>
      </c>
      <c r="U977" t="n">
        <v>0.74</v>
      </c>
      <c r="V977" t="n">
        <v>0.85</v>
      </c>
      <c r="W977" t="n">
        <v>5.33</v>
      </c>
      <c r="X977" t="n">
        <v>0.5600000000000001</v>
      </c>
      <c r="Y977" t="n">
        <v>1</v>
      </c>
      <c r="Z977" t="n">
        <v>10</v>
      </c>
    </row>
    <row r="978">
      <c r="A978" t="n">
        <v>46</v>
      </c>
      <c r="B978" t="n">
        <v>120</v>
      </c>
      <c r="C978" t="inlineStr">
        <is>
          <t xml:space="preserve">CONCLUIDO	</t>
        </is>
      </c>
      <c r="D978" t="n">
        <v>3.5197</v>
      </c>
      <c r="E978" t="n">
        <v>28.41</v>
      </c>
      <c r="F978" t="n">
        <v>24.75</v>
      </c>
      <c r="G978" t="n">
        <v>70.7</v>
      </c>
      <c r="H978" t="n">
        <v>0.88</v>
      </c>
      <c r="I978" t="n">
        <v>21</v>
      </c>
      <c r="J978" t="n">
        <v>252.9</v>
      </c>
      <c r="K978" t="n">
        <v>57.72</v>
      </c>
      <c r="L978" t="n">
        <v>12.5</v>
      </c>
      <c r="M978" t="n">
        <v>19</v>
      </c>
      <c r="N978" t="n">
        <v>62.68</v>
      </c>
      <c r="O978" t="n">
        <v>31425.4</v>
      </c>
      <c r="P978" t="n">
        <v>339.49</v>
      </c>
      <c r="Q978" t="n">
        <v>1397.31</v>
      </c>
      <c r="R978" t="n">
        <v>91.45999999999999</v>
      </c>
      <c r="S978" t="n">
        <v>66.97</v>
      </c>
      <c r="T978" t="n">
        <v>9625.84</v>
      </c>
      <c r="U978" t="n">
        <v>0.73</v>
      </c>
      <c r="V978" t="n">
        <v>0.85</v>
      </c>
      <c r="W978" t="n">
        <v>5.33</v>
      </c>
      <c r="X978" t="n">
        <v>0.58</v>
      </c>
      <c r="Y978" t="n">
        <v>1</v>
      </c>
      <c r="Z978" t="n">
        <v>10</v>
      </c>
    </row>
    <row r="979">
      <c r="A979" t="n">
        <v>47</v>
      </c>
      <c r="B979" t="n">
        <v>120</v>
      </c>
      <c r="C979" t="inlineStr">
        <is>
          <t xml:space="preserve">CONCLUIDO	</t>
        </is>
      </c>
      <c r="D979" t="n">
        <v>3.5293</v>
      </c>
      <c r="E979" t="n">
        <v>28.33</v>
      </c>
      <c r="F979" t="n">
        <v>24.71</v>
      </c>
      <c r="G979" t="n">
        <v>74.14</v>
      </c>
      <c r="H979" t="n">
        <v>0.9</v>
      </c>
      <c r="I979" t="n">
        <v>20</v>
      </c>
      <c r="J979" t="n">
        <v>253.35</v>
      </c>
      <c r="K979" t="n">
        <v>57.72</v>
      </c>
      <c r="L979" t="n">
        <v>12.75</v>
      </c>
      <c r="M979" t="n">
        <v>18</v>
      </c>
      <c r="N979" t="n">
        <v>62.88</v>
      </c>
      <c r="O979" t="n">
        <v>31481.28</v>
      </c>
      <c r="P979" t="n">
        <v>337.54</v>
      </c>
      <c r="Q979" t="n">
        <v>1397.17</v>
      </c>
      <c r="R979" t="n">
        <v>90.37</v>
      </c>
      <c r="S979" t="n">
        <v>66.97</v>
      </c>
      <c r="T979" t="n">
        <v>9085.120000000001</v>
      </c>
      <c r="U979" t="n">
        <v>0.74</v>
      </c>
      <c r="V979" t="n">
        <v>0.85</v>
      </c>
      <c r="W979" t="n">
        <v>5.33</v>
      </c>
      <c r="X979" t="n">
        <v>0.55</v>
      </c>
      <c r="Y979" t="n">
        <v>1</v>
      </c>
      <c r="Z979" t="n">
        <v>10</v>
      </c>
    </row>
    <row r="980">
      <c r="A980" t="n">
        <v>48</v>
      </c>
      <c r="B980" t="n">
        <v>120</v>
      </c>
      <c r="C980" t="inlineStr">
        <is>
          <t xml:space="preserve">CONCLUIDO	</t>
        </is>
      </c>
      <c r="D980" t="n">
        <v>3.5311</v>
      </c>
      <c r="E980" t="n">
        <v>28.32</v>
      </c>
      <c r="F980" t="n">
        <v>24.7</v>
      </c>
      <c r="G980" t="n">
        <v>74.09999999999999</v>
      </c>
      <c r="H980" t="n">
        <v>0.91</v>
      </c>
      <c r="I980" t="n">
        <v>20</v>
      </c>
      <c r="J980" t="n">
        <v>253.81</v>
      </c>
      <c r="K980" t="n">
        <v>57.72</v>
      </c>
      <c r="L980" t="n">
        <v>13</v>
      </c>
      <c r="M980" t="n">
        <v>18</v>
      </c>
      <c r="N980" t="n">
        <v>63.08</v>
      </c>
      <c r="O980" t="n">
        <v>31537.23</v>
      </c>
      <c r="P980" t="n">
        <v>337.25</v>
      </c>
      <c r="Q980" t="n">
        <v>1397.21</v>
      </c>
      <c r="R980" t="n">
        <v>89.87</v>
      </c>
      <c r="S980" t="n">
        <v>66.97</v>
      </c>
      <c r="T980" t="n">
        <v>8835.370000000001</v>
      </c>
      <c r="U980" t="n">
        <v>0.75</v>
      </c>
      <c r="V980" t="n">
        <v>0.85</v>
      </c>
      <c r="W980" t="n">
        <v>5.33</v>
      </c>
      <c r="X980" t="n">
        <v>0.53</v>
      </c>
      <c r="Y980" t="n">
        <v>1</v>
      </c>
      <c r="Z980" t="n">
        <v>10</v>
      </c>
    </row>
    <row r="981">
      <c r="A981" t="n">
        <v>49</v>
      </c>
      <c r="B981" t="n">
        <v>120</v>
      </c>
      <c r="C981" t="inlineStr">
        <is>
          <t xml:space="preserve">CONCLUIDO	</t>
        </is>
      </c>
      <c r="D981" t="n">
        <v>3.5297</v>
      </c>
      <c r="E981" t="n">
        <v>28.33</v>
      </c>
      <c r="F981" t="n">
        <v>24.71</v>
      </c>
      <c r="G981" t="n">
        <v>74.13</v>
      </c>
      <c r="H981" t="n">
        <v>0.93</v>
      </c>
      <c r="I981" t="n">
        <v>20</v>
      </c>
      <c r="J981" t="n">
        <v>254.26</v>
      </c>
      <c r="K981" t="n">
        <v>57.72</v>
      </c>
      <c r="L981" t="n">
        <v>13.25</v>
      </c>
      <c r="M981" t="n">
        <v>18</v>
      </c>
      <c r="N981" t="n">
        <v>63.29</v>
      </c>
      <c r="O981" t="n">
        <v>31593.26</v>
      </c>
      <c r="P981" t="n">
        <v>334.07</v>
      </c>
      <c r="Q981" t="n">
        <v>1397.22</v>
      </c>
      <c r="R981" t="n">
        <v>90.28</v>
      </c>
      <c r="S981" t="n">
        <v>66.97</v>
      </c>
      <c r="T981" t="n">
        <v>9041.98</v>
      </c>
      <c r="U981" t="n">
        <v>0.74</v>
      </c>
      <c r="V981" t="n">
        <v>0.85</v>
      </c>
      <c r="W981" t="n">
        <v>5.33</v>
      </c>
      <c r="X981" t="n">
        <v>0.55</v>
      </c>
      <c r="Y981" t="n">
        <v>1</v>
      </c>
      <c r="Z981" t="n">
        <v>10</v>
      </c>
    </row>
    <row r="982">
      <c r="A982" t="n">
        <v>50</v>
      </c>
      <c r="B982" t="n">
        <v>120</v>
      </c>
      <c r="C982" t="inlineStr">
        <is>
          <t xml:space="preserve">CONCLUIDO	</t>
        </is>
      </c>
      <c r="D982" t="n">
        <v>3.5387</v>
      </c>
      <c r="E982" t="n">
        <v>28.26</v>
      </c>
      <c r="F982" t="n">
        <v>24.68</v>
      </c>
      <c r="G982" t="n">
        <v>77.95</v>
      </c>
      <c r="H982" t="n">
        <v>0.9399999999999999</v>
      </c>
      <c r="I982" t="n">
        <v>19</v>
      </c>
      <c r="J982" t="n">
        <v>254.72</v>
      </c>
      <c r="K982" t="n">
        <v>57.72</v>
      </c>
      <c r="L982" t="n">
        <v>13.5</v>
      </c>
      <c r="M982" t="n">
        <v>17</v>
      </c>
      <c r="N982" t="n">
        <v>63.49</v>
      </c>
      <c r="O982" t="n">
        <v>31649.36</v>
      </c>
      <c r="P982" t="n">
        <v>334.82</v>
      </c>
      <c r="Q982" t="n">
        <v>1397.17</v>
      </c>
      <c r="R982" t="n">
        <v>89.58</v>
      </c>
      <c r="S982" t="n">
        <v>66.97</v>
      </c>
      <c r="T982" t="n">
        <v>8696.469999999999</v>
      </c>
      <c r="U982" t="n">
        <v>0.75</v>
      </c>
      <c r="V982" t="n">
        <v>0.85</v>
      </c>
      <c r="W982" t="n">
        <v>5.32</v>
      </c>
      <c r="X982" t="n">
        <v>0.52</v>
      </c>
      <c r="Y982" t="n">
        <v>1</v>
      </c>
      <c r="Z982" t="n">
        <v>10</v>
      </c>
    </row>
    <row r="983">
      <c r="A983" t="n">
        <v>51</v>
      </c>
      <c r="B983" t="n">
        <v>120</v>
      </c>
      <c r="C983" t="inlineStr">
        <is>
          <t xml:space="preserve">CONCLUIDO	</t>
        </is>
      </c>
      <c r="D983" t="n">
        <v>3.5391</v>
      </c>
      <c r="E983" t="n">
        <v>28.26</v>
      </c>
      <c r="F983" t="n">
        <v>24.68</v>
      </c>
      <c r="G983" t="n">
        <v>77.94</v>
      </c>
      <c r="H983" t="n">
        <v>0.96</v>
      </c>
      <c r="I983" t="n">
        <v>19</v>
      </c>
      <c r="J983" t="n">
        <v>255.17</v>
      </c>
      <c r="K983" t="n">
        <v>57.72</v>
      </c>
      <c r="L983" t="n">
        <v>13.75</v>
      </c>
      <c r="M983" t="n">
        <v>17</v>
      </c>
      <c r="N983" t="n">
        <v>63.7</v>
      </c>
      <c r="O983" t="n">
        <v>31705.54</v>
      </c>
      <c r="P983" t="n">
        <v>333.1</v>
      </c>
      <c r="Q983" t="n">
        <v>1397.24</v>
      </c>
      <c r="R983" t="n">
        <v>89.34</v>
      </c>
      <c r="S983" t="n">
        <v>66.97</v>
      </c>
      <c r="T983" t="n">
        <v>8578.24</v>
      </c>
      <c r="U983" t="n">
        <v>0.75</v>
      </c>
      <c r="V983" t="n">
        <v>0.85</v>
      </c>
      <c r="W983" t="n">
        <v>5.33</v>
      </c>
      <c r="X983" t="n">
        <v>0.52</v>
      </c>
      <c r="Y983" t="n">
        <v>1</v>
      </c>
      <c r="Z983" t="n">
        <v>10</v>
      </c>
    </row>
    <row r="984">
      <c r="A984" t="n">
        <v>52</v>
      </c>
      <c r="B984" t="n">
        <v>120</v>
      </c>
      <c r="C984" t="inlineStr">
        <is>
          <t xml:space="preserve">CONCLUIDO	</t>
        </is>
      </c>
      <c r="D984" t="n">
        <v>3.5491</v>
      </c>
      <c r="E984" t="n">
        <v>28.18</v>
      </c>
      <c r="F984" t="n">
        <v>24.65</v>
      </c>
      <c r="G984" t="n">
        <v>82.16</v>
      </c>
      <c r="H984" t="n">
        <v>0.97</v>
      </c>
      <c r="I984" t="n">
        <v>18</v>
      </c>
      <c r="J984" t="n">
        <v>255.63</v>
      </c>
      <c r="K984" t="n">
        <v>57.72</v>
      </c>
      <c r="L984" t="n">
        <v>14</v>
      </c>
      <c r="M984" t="n">
        <v>16</v>
      </c>
      <c r="N984" t="n">
        <v>63.91</v>
      </c>
      <c r="O984" t="n">
        <v>31761.8</v>
      </c>
      <c r="P984" t="n">
        <v>330.28</v>
      </c>
      <c r="Q984" t="n">
        <v>1397.17</v>
      </c>
      <c r="R984" t="n">
        <v>88.29000000000001</v>
      </c>
      <c r="S984" t="n">
        <v>66.97</v>
      </c>
      <c r="T984" t="n">
        <v>8059.16</v>
      </c>
      <c r="U984" t="n">
        <v>0.76</v>
      </c>
      <c r="V984" t="n">
        <v>0.85</v>
      </c>
      <c r="W984" t="n">
        <v>5.32</v>
      </c>
      <c r="X984" t="n">
        <v>0.48</v>
      </c>
      <c r="Y984" t="n">
        <v>1</v>
      </c>
      <c r="Z984" t="n">
        <v>10</v>
      </c>
    </row>
    <row r="985">
      <c r="A985" t="n">
        <v>53</v>
      </c>
      <c r="B985" t="n">
        <v>120</v>
      </c>
      <c r="C985" t="inlineStr">
        <is>
          <t xml:space="preserve">CONCLUIDO	</t>
        </is>
      </c>
      <c r="D985" t="n">
        <v>3.5474</v>
      </c>
      <c r="E985" t="n">
        <v>28.19</v>
      </c>
      <c r="F985" t="n">
        <v>24.66</v>
      </c>
      <c r="G985" t="n">
        <v>82.2</v>
      </c>
      <c r="H985" t="n">
        <v>0.99</v>
      </c>
      <c r="I985" t="n">
        <v>18</v>
      </c>
      <c r="J985" t="n">
        <v>256.09</v>
      </c>
      <c r="K985" t="n">
        <v>57.72</v>
      </c>
      <c r="L985" t="n">
        <v>14.25</v>
      </c>
      <c r="M985" t="n">
        <v>16</v>
      </c>
      <c r="N985" t="n">
        <v>64.11</v>
      </c>
      <c r="O985" t="n">
        <v>31818.13</v>
      </c>
      <c r="P985" t="n">
        <v>330.96</v>
      </c>
      <c r="Q985" t="n">
        <v>1397.17</v>
      </c>
      <c r="R985" t="n">
        <v>88.94</v>
      </c>
      <c r="S985" t="n">
        <v>66.97</v>
      </c>
      <c r="T985" t="n">
        <v>8380.58</v>
      </c>
      <c r="U985" t="n">
        <v>0.75</v>
      </c>
      <c r="V985" t="n">
        <v>0.85</v>
      </c>
      <c r="W985" t="n">
        <v>5.32</v>
      </c>
      <c r="X985" t="n">
        <v>0.5</v>
      </c>
      <c r="Y985" t="n">
        <v>1</v>
      </c>
      <c r="Z985" t="n">
        <v>10</v>
      </c>
    </row>
    <row r="986">
      <c r="A986" t="n">
        <v>54</v>
      </c>
      <c r="B986" t="n">
        <v>120</v>
      </c>
      <c r="C986" t="inlineStr">
        <is>
          <t xml:space="preserve">CONCLUIDO	</t>
        </is>
      </c>
      <c r="D986" t="n">
        <v>3.5492</v>
      </c>
      <c r="E986" t="n">
        <v>28.18</v>
      </c>
      <c r="F986" t="n">
        <v>24.65</v>
      </c>
      <c r="G986" t="n">
        <v>82.15000000000001</v>
      </c>
      <c r="H986" t="n">
        <v>1.01</v>
      </c>
      <c r="I986" t="n">
        <v>18</v>
      </c>
      <c r="J986" t="n">
        <v>256.54</v>
      </c>
      <c r="K986" t="n">
        <v>57.72</v>
      </c>
      <c r="L986" t="n">
        <v>14.5</v>
      </c>
      <c r="M986" t="n">
        <v>16</v>
      </c>
      <c r="N986" t="n">
        <v>64.31999999999999</v>
      </c>
      <c r="O986" t="n">
        <v>31874.54</v>
      </c>
      <c r="P986" t="n">
        <v>328.16</v>
      </c>
      <c r="Q986" t="n">
        <v>1397.26</v>
      </c>
      <c r="R986" t="n">
        <v>88.18000000000001</v>
      </c>
      <c r="S986" t="n">
        <v>66.97</v>
      </c>
      <c r="T986" t="n">
        <v>8001.98</v>
      </c>
      <c r="U986" t="n">
        <v>0.76</v>
      </c>
      <c r="V986" t="n">
        <v>0.85</v>
      </c>
      <c r="W986" t="n">
        <v>5.32</v>
      </c>
      <c r="X986" t="n">
        <v>0.48</v>
      </c>
      <c r="Y986" t="n">
        <v>1</v>
      </c>
      <c r="Z986" t="n">
        <v>10</v>
      </c>
    </row>
    <row r="987">
      <c r="A987" t="n">
        <v>55</v>
      </c>
      <c r="B987" t="n">
        <v>120</v>
      </c>
      <c r="C987" t="inlineStr">
        <is>
          <t xml:space="preserve">CONCLUIDO	</t>
        </is>
      </c>
      <c r="D987" t="n">
        <v>3.5612</v>
      </c>
      <c r="E987" t="n">
        <v>28.08</v>
      </c>
      <c r="F987" t="n">
        <v>24.6</v>
      </c>
      <c r="G987" t="n">
        <v>86.81</v>
      </c>
      <c r="H987" t="n">
        <v>1.02</v>
      </c>
      <c r="I987" t="n">
        <v>17</v>
      </c>
      <c r="J987" t="n">
        <v>257</v>
      </c>
      <c r="K987" t="n">
        <v>57.72</v>
      </c>
      <c r="L987" t="n">
        <v>14.75</v>
      </c>
      <c r="M987" t="n">
        <v>15</v>
      </c>
      <c r="N987" t="n">
        <v>64.53</v>
      </c>
      <c r="O987" t="n">
        <v>31931.15</v>
      </c>
      <c r="P987" t="n">
        <v>325.49</v>
      </c>
      <c r="Q987" t="n">
        <v>1397.17</v>
      </c>
      <c r="R987" t="n">
        <v>86.62</v>
      </c>
      <c r="S987" t="n">
        <v>66.97</v>
      </c>
      <c r="T987" t="n">
        <v>7228.77</v>
      </c>
      <c r="U987" t="n">
        <v>0.77</v>
      </c>
      <c r="V987" t="n">
        <v>0.86</v>
      </c>
      <c r="W987" t="n">
        <v>5.32</v>
      </c>
      <c r="X987" t="n">
        <v>0.43</v>
      </c>
      <c r="Y987" t="n">
        <v>1</v>
      </c>
      <c r="Z987" t="n">
        <v>10</v>
      </c>
    </row>
    <row r="988">
      <c r="A988" t="n">
        <v>56</v>
      </c>
      <c r="B988" t="n">
        <v>120</v>
      </c>
      <c r="C988" t="inlineStr">
        <is>
          <t xml:space="preserve">CONCLUIDO	</t>
        </is>
      </c>
      <c r="D988" t="n">
        <v>3.5582</v>
      </c>
      <c r="E988" t="n">
        <v>28.1</v>
      </c>
      <c r="F988" t="n">
        <v>24.62</v>
      </c>
      <c r="G988" t="n">
        <v>86.90000000000001</v>
      </c>
      <c r="H988" t="n">
        <v>1.04</v>
      </c>
      <c r="I988" t="n">
        <v>17</v>
      </c>
      <c r="J988" t="n">
        <v>257.46</v>
      </c>
      <c r="K988" t="n">
        <v>57.72</v>
      </c>
      <c r="L988" t="n">
        <v>15</v>
      </c>
      <c r="M988" t="n">
        <v>15</v>
      </c>
      <c r="N988" t="n">
        <v>64.73999999999999</v>
      </c>
      <c r="O988" t="n">
        <v>31987.71</v>
      </c>
      <c r="P988" t="n">
        <v>326.65</v>
      </c>
      <c r="Q988" t="n">
        <v>1397.28</v>
      </c>
      <c r="R988" t="n">
        <v>87.38</v>
      </c>
      <c r="S988" t="n">
        <v>66.97</v>
      </c>
      <c r="T988" t="n">
        <v>7608.72</v>
      </c>
      <c r="U988" t="n">
        <v>0.77</v>
      </c>
      <c r="V988" t="n">
        <v>0.85</v>
      </c>
      <c r="W988" t="n">
        <v>5.32</v>
      </c>
      <c r="X988" t="n">
        <v>0.46</v>
      </c>
      <c r="Y988" t="n">
        <v>1</v>
      </c>
      <c r="Z988" t="n">
        <v>10</v>
      </c>
    </row>
    <row r="989">
      <c r="A989" t="n">
        <v>57</v>
      </c>
      <c r="B989" t="n">
        <v>120</v>
      </c>
      <c r="C989" t="inlineStr">
        <is>
          <t xml:space="preserve">CONCLUIDO	</t>
        </is>
      </c>
      <c r="D989" t="n">
        <v>3.5577</v>
      </c>
      <c r="E989" t="n">
        <v>28.11</v>
      </c>
      <c r="F989" t="n">
        <v>24.62</v>
      </c>
      <c r="G989" t="n">
        <v>86.91</v>
      </c>
      <c r="H989" t="n">
        <v>1.05</v>
      </c>
      <c r="I989" t="n">
        <v>17</v>
      </c>
      <c r="J989" t="n">
        <v>257.92</v>
      </c>
      <c r="K989" t="n">
        <v>57.72</v>
      </c>
      <c r="L989" t="n">
        <v>15.25</v>
      </c>
      <c r="M989" t="n">
        <v>15</v>
      </c>
      <c r="N989" t="n">
        <v>64.95</v>
      </c>
      <c r="O989" t="n">
        <v>32044.35</v>
      </c>
      <c r="P989" t="n">
        <v>323.98</v>
      </c>
      <c r="Q989" t="n">
        <v>1397.24</v>
      </c>
      <c r="R989" t="n">
        <v>87.59</v>
      </c>
      <c r="S989" t="n">
        <v>66.97</v>
      </c>
      <c r="T989" t="n">
        <v>7710.71</v>
      </c>
      <c r="U989" t="n">
        <v>0.76</v>
      </c>
      <c r="V989" t="n">
        <v>0.85</v>
      </c>
      <c r="W989" t="n">
        <v>5.32</v>
      </c>
      <c r="X989" t="n">
        <v>0.46</v>
      </c>
      <c r="Y989" t="n">
        <v>1</v>
      </c>
      <c r="Z989" t="n">
        <v>10</v>
      </c>
    </row>
    <row r="990">
      <c r="A990" t="n">
        <v>58</v>
      </c>
      <c r="B990" t="n">
        <v>120</v>
      </c>
      <c r="C990" t="inlineStr">
        <is>
          <t xml:space="preserve">CONCLUIDO	</t>
        </is>
      </c>
      <c r="D990" t="n">
        <v>3.567</v>
      </c>
      <c r="E990" t="n">
        <v>28.04</v>
      </c>
      <c r="F990" t="n">
        <v>24.6</v>
      </c>
      <c r="G990" t="n">
        <v>92.23999999999999</v>
      </c>
      <c r="H990" t="n">
        <v>1.07</v>
      </c>
      <c r="I990" t="n">
        <v>16</v>
      </c>
      <c r="J990" t="n">
        <v>258.38</v>
      </c>
      <c r="K990" t="n">
        <v>57.72</v>
      </c>
      <c r="L990" t="n">
        <v>15.5</v>
      </c>
      <c r="M990" t="n">
        <v>14</v>
      </c>
      <c r="N990" t="n">
        <v>65.16</v>
      </c>
      <c r="O990" t="n">
        <v>32101.07</v>
      </c>
      <c r="P990" t="n">
        <v>322.77</v>
      </c>
      <c r="Q990" t="n">
        <v>1397.25</v>
      </c>
      <c r="R990" t="n">
        <v>86.61</v>
      </c>
      <c r="S990" t="n">
        <v>66.97</v>
      </c>
      <c r="T990" t="n">
        <v>7229.09</v>
      </c>
      <c r="U990" t="n">
        <v>0.77</v>
      </c>
      <c r="V990" t="n">
        <v>0.86</v>
      </c>
      <c r="W990" t="n">
        <v>5.32</v>
      </c>
      <c r="X990" t="n">
        <v>0.43</v>
      </c>
      <c r="Y990" t="n">
        <v>1</v>
      </c>
      <c r="Z990" t="n">
        <v>10</v>
      </c>
    </row>
    <row r="991">
      <c r="A991" t="n">
        <v>59</v>
      </c>
      <c r="B991" t="n">
        <v>120</v>
      </c>
      <c r="C991" t="inlineStr">
        <is>
          <t xml:space="preserve">CONCLUIDO	</t>
        </is>
      </c>
      <c r="D991" t="n">
        <v>3.5662</v>
      </c>
      <c r="E991" t="n">
        <v>28.04</v>
      </c>
      <c r="F991" t="n">
        <v>24.6</v>
      </c>
      <c r="G991" t="n">
        <v>92.26000000000001</v>
      </c>
      <c r="H991" t="n">
        <v>1.08</v>
      </c>
      <c r="I991" t="n">
        <v>16</v>
      </c>
      <c r="J991" t="n">
        <v>258.84</v>
      </c>
      <c r="K991" t="n">
        <v>57.72</v>
      </c>
      <c r="L991" t="n">
        <v>15.75</v>
      </c>
      <c r="M991" t="n">
        <v>14</v>
      </c>
      <c r="N991" t="n">
        <v>65.37</v>
      </c>
      <c r="O991" t="n">
        <v>32157.87</v>
      </c>
      <c r="P991" t="n">
        <v>322.36</v>
      </c>
      <c r="Q991" t="n">
        <v>1397.18</v>
      </c>
      <c r="R991" t="n">
        <v>86.84999999999999</v>
      </c>
      <c r="S991" t="n">
        <v>66.97</v>
      </c>
      <c r="T991" t="n">
        <v>7346.66</v>
      </c>
      <c r="U991" t="n">
        <v>0.77</v>
      </c>
      <c r="V991" t="n">
        <v>0.86</v>
      </c>
      <c r="W991" t="n">
        <v>5.32</v>
      </c>
      <c r="X991" t="n">
        <v>0.44</v>
      </c>
      <c r="Y991" t="n">
        <v>1</v>
      </c>
      <c r="Z991" t="n">
        <v>10</v>
      </c>
    </row>
    <row r="992">
      <c r="A992" t="n">
        <v>60</v>
      </c>
      <c r="B992" t="n">
        <v>120</v>
      </c>
      <c r="C992" t="inlineStr">
        <is>
          <t xml:space="preserve">CONCLUIDO	</t>
        </is>
      </c>
      <c r="D992" t="n">
        <v>3.5646</v>
      </c>
      <c r="E992" t="n">
        <v>28.05</v>
      </c>
      <c r="F992" t="n">
        <v>24.62</v>
      </c>
      <c r="G992" t="n">
        <v>92.31</v>
      </c>
      <c r="H992" t="n">
        <v>1.1</v>
      </c>
      <c r="I992" t="n">
        <v>16</v>
      </c>
      <c r="J992" t="n">
        <v>259.3</v>
      </c>
      <c r="K992" t="n">
        <v>57.72</v>
      </c>
      <c r="L992" t="n">
        <v>16</v>
      </c>
      <c r="M992" t="n">
        <v>14</v>
      </c>
      <c r="N992" t="n">
        <v>65.58</v>
      </c>
      <c r="O992" t="n">
        <v>32214.75</v>
      </c>
      <c r="P992" t="n">
        <v>321.82</v>
      </c>
      <c r="Q992" t="n">
        <v>1397.23</v>
      </c>
      <c r="R992" t="n">
        <v>87.3</v>
      </c>
      <c r="S992" t="n">
        <v>66.97</v>
      </c>
      <c r="T992" t="n">
        <v>7571.97</v>
      </c>
      <c r="U992" t="n">
        <v>0.77</v>
      </c>
      <c r="V992" t="n">
        <v>0.86</v>
      </c>
      <c r="W992" t="n">
        <v>5.32</v>
      </c>
      <c r="X992" t="n">
        <v>0.45</v>
      </c>
      <c r="Y992" t="n">
        <v>1</v>
      </c>
      <c r="Z992" t="n">
        <v>10</v>
      </c>
    </row>
    <row r="993">
      <c r="A993" t="n">
        <v>61</v>
      </c>
      <c r="B993" t="n">
        <v>120</v>
      </c>
      <c r="C993" t="inlineStr">
        <is>
          <t xml:space="preserve">CONCLUIDO	</t>
        </is>
      </c>
      <c r="D993" t="n">
        <v>3.5678</v>
      </c>
      <c r="E993" t="n">
        <v>28.03</v>
      </c>
      <c r="F993" t="n">
        <v>24.59</v>
      </c>
      <c r="G993" t="n">
        <v>92.22</v>
      </c>
      <c r="H993" t="n">
        <v>1.11</v>
      </c>
      <c r="I993" t="n">
        <v>16</v>
      </c>
      <c r="J993" t="n">
        <v>259.76</v>
      </c>
      <c r="K993" t="n">
        <v>57.72</v>
      </c>
      <c r="L993" t="n">
        <v>16.25</v>
      </c>
      <c r="M993" t="n">
        <v>14</v>
      </c>
      <c r="N993" t="n">
        <v>65.79000000000001</v>
      </c>
      <c r="O993" t="n">
        <v>32271.71</v>
      </c>
      <c r="P993" t="n">
        <v>319.83</v>
      </c>
      <c r="Q993" t="n">
        <v>1397.26</v>
      </c>
      <c r="R993" t="n">
        <v>86.31999999999999</v>
      </c>
      <c r="S993" t="n">
        <v>66.97</v>
      </c>
      <c r="T993" t="n">
        <v>7084.14</v>
      </c>
      <c r="U993" t="n">
        <v>0.78</v>
      </c>
      <c r="V993" t="n">
        <v>0.86</v>
      </c>
      <c r="W993" t="n">
        <v>5.32</v>
      </c>
      <c r="X993" t="n">
        <v>0.42</v>
      </c>
      <c r="Y993" t="n">
        <v>1</v>
      </c>
      <c r="Z993" t="n">
        <v>10</v>
      </c>
    </row>
    <row r="994">
      <c r="A994" t="n">
        <v>62</v>
      </c>
      <c r="B994" t="n">
        <v>120</v>
      </c>
      <c r="C994" t="inlineStr">
        <is>
          <t xml:space="preserve">CONCLUIDO	</t>
        </is>
      </c>
      <c r="D994" t="n">
        <v>3.5787</v>
      </c>
      <c r="E994" t="n">
        <v>27.94</v>
      </c>
      <c r="F994" t="n">
        <v>24.55</v>
      </c>
      <c r="G994" t="n">
        <v>98.2</v>
      </c>
      <c r="H994" t="n">
        <v>1.13</v>
      </c>
      <c r="I994" t="n">
        <v>15</v>
      </c>
      <c r="J994" t="n">
        <v>260.23</v>
      </c>
      <c r="K994" t="n">
        <v>57.72</v>
      </c>
      <c r="L994" t="n">
        <v>16.5</v>
      </c>
      <c r="M994" t="n">
        <v>13</v>
      </c>
      <c r="N994" t="n">
        <v>66</v>
      </c>
      <c r="O994" t="n">
        <v>32328.74</v>
      </c>
      <c r="P994" t="n">
        <v>317.98</v>
      </c>
      <c r="Q994" t="n">
        <v>1397.19</v>
      </c>
      <c r="R994" t="n">
        <v>85.19</v>
      </c>
      <c r="S994" t="n">
        <v>66.97</v>
      </c>
      <c r="T994" t="n">
        <v>6524.18</v>
      </c>
      <c r="U994" t="n">
        <v>0.79</v>
      </c>
      <c r="V994" t="n">
        <v>0.86</v>
      </c>
      <c r="W994" t="n">
        <v>5.31</v>
      </c>
      <c r="X994" t="n">
        <v>0.39</v>
      </c>
      <c r="Y994" t="n">
        <v>1</v>
      </c>
      <c r="Z994" t="n">
        <v>10</v>
      </c>
    </row>
    <row r="995">
      <c r="A995" t="n">
        <v>63</v>
      </c>
      <c r="B995" t="n">
        <v>120</v>
      </c>
      <c r="C995" t="inlineStr">
        <is>
          <t xml:space="preserve">CONCLUIDO	</t>
        </is>
      </c>
      <c r="D995" t="n">
        <v>3.5749</v>
      </c>
      <c r="E995" t="n">
        <v>27.97</v>
      </c>
      <c r="F995" t="n">
        <v>24.58</v>
      </c>
      <c r="G995" t="n">
        <v>98.31999999999999</v>
      </c>
      <c r="H995" t="n">
        <v>1.14</v>
      </c>
      <c r="I995" t="n">
        <v>15</v>
      </c>
      <c r="J995" t="n">
        <v>260.69</v>
      </c>
      <c r="K995" t="n">
        <v>57.72</v>
      </c>
      <c r="L995" t="n">
        <v>16.75</v>
      </c>
      <c r="M995" t="n">
        <v>13</v>
      </c>
      <c r="N995" t="n">
        <v>66.20999999999999</v>
      </c>
      <c r="O995" t="n">
        <v>32385.86</v>
      </c>
      <c r="P995" t="n">
        <v>316.77</v>
      </c>
      <c r="Q995" t="n">
        <v>1397.18</v>
      </c>
      <c r="R995" t="n">
        <v>85.98999999999999</v>
      </c>
      <c r="S995" t="n">
        <v>66.97</v>
      </c>
      <c r="T995" t="n">
        <v>6922.98</v>
      </c>
      <c r="U995" t="n">
        <v>0.78</v>
      </c>
      <c r="V995" t="n">
        <v>0.86</v>
      </c>
      <c r="W995" t="n">
        <v>5.32</v>
      </c>
      <c r="X995" t="n">
        <v>0.41</v>
      </c>
      <c r="Y995" t="n">
        <v>1</v>
      </c>
      <c r="Z995" t="n">
        <v>10</v>
      </c>
    </row>
    <row r="996">
      <c r="A996" t="n">
        <v>64</v>
      </c>
      <c r="B996" t="n">
        <v>120</v>
      </c>
      <c r="C996" t="inlineStr">
        <is>
          <t xml:space="preserve">CONCLUIDO	</t>
        </is>
      </c>
      <c r="D996" t="n">
        <v>3.5776</v>
      </c>
      <c r="E996" t="n">
        <v>27.95</v>
      </c>
      <c r="F996" t="n">
        <v>24.56</v>
      </c>
      <c r="G996" t="n">
        <v>98.23999999999999</v>
      </c>
      <c r="H996" t="n">
        <v>1.16</v>
      </c>
      <c r="I996" t="n">
        <v>15</v>
      </c>
      <c r="J996" t="n">
        <v>261.15</v>
      </c>
      <c r="K996" t="n">
        <v>57.72</v>
      </c>
      <c r="L996" t="n">
        <v>17</v>
      </c>
      <c r="M996" t="n">
        <v>13</v>
      </c>
      <c r="N996" t="n">
        <v>66.43000000000001</v>
      </c>
      <c r="O996" t="n">
        <v>32443.05</v>
      </c>
      <c r="P996" t="n">
        <v>313.51</v>
      </c>
      <c r="Q996" t="n">
        <v>1397.17</v>
      </c>
      <c r="R996" t="n">
        <v>85.37</v>
      </c>
      <c r="S996" t="n">
        <v>66.97</v>
      </c>
      <c r="T996" t="n">
        <v>6612</v>
      </c>
      <c r="U996" t="n">
        <v>0.78</v>
      </c>
      <c r="V996" t="n">
        <v>0.86</v>
      </c>
      <c r="W996" t="n">
        <v>5.32</v>
      </c>
      <c r="X996" t="n">
        <v>0.39</v>
      </c>
      <c r="Y996" t="n">
        <v>1</v>
      </c>
      <c r="Z996" t="n">
        <v>10</v>
      </c>
    </row>
    <row r="997">
      <c r="A997" t="n">
        <v>65</v>
      </c>
      <c r="B997" t="n">
        <v>120</v>
      </c>
      <c r="C997" t="inlineStr">
        <is>
          <t xml:space="preserve">CONCLUIDO	</t>
        </is>
      </c>
      <c r="D997" t="n">
        <v>3.5875</v>
      </c>
      <c r="E997" t="n">
        <v>27.87</v>
      </c>
      <c r="F997" t="n">
        <v>24.53</v>
      </c>
      <c r="G997" t="n">
        <v>105.12</v>
      </c>
      <c r="H997" t="n">
        <v>1.17</v>
      </c>
      <c r="I997" t="n">
        <v>14</v>
      </c>
      <c r="J997" t="n">
        <v>261.62</v>
      </c>
      <c r="K997" t="n">
        <v>57.72</v>
      </c>
      <c r="L997" t="n">
        <v>17.25</v>
      </c>
      <c r="M997" t="n">
        <v>12</v>
      </c>
      <c r="N997" t="n">
        <v>66.64</v>
      </c>
      <c r="O997" t="n">
        <v>32500.33</v>
      </c>
      <c r="P997" t="n">
        <v>311.66</v>
      </c>
      <c r="Q997" t="n">
        <v>1397.2</v>
      </c>
      <c r="R997" t="n">
        <v>84.42</v>
      </c>
      <c r="S997" t="n">
        <v>66.97</v>
      </c>
      <c r="T997" t="n">
        <v>6143.39</v>
      </c>
      <c r="U997" t="n">
        <v>0.79</v>
      </c>
      <c r="V997" t="n">
        <v>0.86</v>
      </c>
      <c r="W997" t="n">
        <v>5.31</v>
      </c>
      <c r="X997" t="n">
        <v>0.36</v>
      </c>
      <c r="Y997" t="n">
        <v>1</v>
      </c>
      <c r="Z997" t="n">
        <v>10</v>
      </c>
    </row>
    <row r="998">
      <c r="A998" t="n">
        <v>66</v>
      </c>
      <c r="B998" t="n">
        <v>120</v>
      </c>
      <c r="C998" t="inlineStr">
        <is>
          <t xml:space="preserve">CONCLUIDO	</t>
        </is>
      </c>
      <c r="D998" t="n">
        <v>3.5878</v>
      </c>
      <c r="E998" t="n">
        <v>27.87</v>
      </c>
      <c r="F998" t="n">
        <v>24.53</v>
      </c>
      <c r="G998" t="n">
        <v>105.11</v>
      </c>
      <c r="H998" t="n">
        <v>1.19</v>
      </c>
      <c r="I998" t="n">
        <v>14</v>
      </c>
      <c r="J998" t="n">
        <v>262.08</v>
      </c>
      <c r="K998" t="n">
        <v>57.72</v>
      </c>
      <c r="L998" t="n">
        <v>17.5</v>
      </c>
      <c r="M998" t="n">
        <v>10</v>
      </c>
      <c r="N998" t="n">
        <v>66.86</v>
      </c>
      <c r="O998" t="n">
        <v>32557.69</v>
      </c>
      <c r="P998" t="n">
        <v>311.55</v>
      </c>
      <c r="Q998" t="n">
        <v>1397.17</v>
      </c>
      <c r="R998" t="n">
        <v>84.14</v>
      </c>
      <c r="S998" t="n">
        <v>66.97</v>
      </c>
      <c r="T998" t="n">
        <v>6003.27</v>
      </c>
      <c r="U998" t="n">
        <v>0.8</v>
      </c>
      <c r="V998" t="n">
        <v>0.86</v>
      </c>
      <c r="W998" t="n">
        <v>5.32</v>
      </c>
      <c r="X998" t="n">
        <v>0.36</v>
      </c>
      <c r="Y998" t="n">
        <v>1</v>
      </c>
      <c r="Z998" t="n">
        <v>10</v>
      </c>
    </row>
    <row r="999">
      <c r="A999" t="n">
        <v>67</v>
      </c>
      <c r="B999" t="n">
        <v>120</v>
      </c>
      <c r="C999" t="inlineStr">
        <is>
          <t xml:space="preserve">CONCLUIDO	</t>
        </is>
      </c>
      <c r="D999" t="n">
        <v>3.588</v>
      </c>
      <c r="E999" t="n">
        <v>27.87</v>
      </c>
      <c r="F999" t="n">
        <v>24.52</v>
      </c>
      <c r="G999" t="n">
        <v>105.1</v>
      </c>
      <c r="H999" t="n">
        <v>1.2</v>
      </c>
      <c r="I999" t="n">
        <v>14</v>
      </c>
      <c r="J999" t="n">
        <v>262.55</v>
      </c>
      <c r="K999" t="n">
        <v>57.72</v>
      </c>
      <c r="L999" t="n">
        <v>17.75</v>
      </c>
      <c r="M999" t="n">
        <v>11</v>
      </c>
      <c r="N999" t="n">
        <v>67.06999999999999</v>
      </c>
      <c r="O999" t="n">
        <v>32615.12</v>
      </c>
      <c r="P999" t="n">
        <v>309.83</v>
      </c>
      <c r="Q999" t="n">
        <v>1397.21</v>
      </c>
      <c r="R999" t="n">
        <v>84.3</v>
      </c>
      <c r="S999" t="n">
        <v>66.97</v>
      </c>
      <c r="T999" t="n">
        <v>6080.25</v>
      </c>
      <c r="U999" t="n">
        <v>0.79</v>
      </c>
      <c r="V999" t="n">
        <v>0.86</v>
      </c>
      <c r="W999" t="n">
        <v>5.31</v>
      </c>
      <c r="X999" t="n">
        <v>0.36</v>
      </c>
      <c r="Y999" t="n">
        <v>1</v>
      </c>
      <c r="Z999" t="n">
        <v>10</v>
      </c>
    </row>
    <row r="1000">
      <c r="A1000" t="n">
        <v>68</v>
      </c>
      <c r="B1000" t="n">
        <v>120</v>
      </c>
      <c r="C1000" t="inlineStr">
        <is>
          <t xml:space="preserve">CONCLUIDO	</t>
        </is>
      </c>
      <c r="D1000" t="n">
        <v>3.5862</v>
      </c>
      <c r="E1000" t="n">
        <v>27.88</v>
      </c>
      <c r="F1000" t="n">
        <v>24.54</v>
      </c>
      <c r="G1000" t="n">
        <v>105.16</v>
      </c>
      <c r="H1000" t="n">
        <v>1.22</v>
      </c>
      <c r="I1000" t="n">
        <v>14</v>
      </c>
      <c r="J1000" t="n">
        <v>263.01</v>
      </c>
      <c r="K1000" t="n">
        <v>57.72</v>
      </c>
      <c r="L1000" t="n">
        <v>18</v>
      </c>
      <c r="M1000" t="n">
        <v>8</v>
      </c>
      <c r="N1000" t="n">
        <v>67.29000000000001</v>
      </c>
      <c r="O1000" t="n">
        <v>32672.64</v>
      </c>
      <c r="P1000" t="n">
        <v>307.24</v>
      </c>
      <c r="Q1000" t="n">
        <v>1397.21</v>
      </c>
      <c r="R1000" t="n">
        <v>84.62</v>
      </c>
      <c r="S1000" t="n">
        <v>66.97</v>
      </c>
      <c r="T1000" t="n">
        <v>6243.84</v>
      </c>
      <c r="U1000" t="n">
        <v>0.79</v>
      </c>
      <c r="V1000" t="n">
        <v>0.86</v>
      </c>
      <c r="W1000" t="n">
        <v>5.32</v>
      </c>
      <c r="X1000" t="n">
        <v>0.37</v>
      </c>
      <c r="Y1000" t="n">
        <v>1</v>
      </c>
      <c r="Z1000" t="n">
        <v>10</v>
      </c>
    </row>
    <row r="1001">
      <c r="A1001" t="n">
        <v>69</v>
      </c>
      <c r="B1001" t="n">
        <v>120</v>
      </c>
      <c r="C1001" t="inlineStr">
        <is>
          <t xml:space="preserve">CONCLUIDO	</t>
        </is>
      </c>
      <c r="D1001" t="n">
        <v>3.5972</v>
      </c>
      <c r="E1001" t="n">
        <v>27.8</v>
      </c>
      <c r="F1001" t="n">
        <v>24.5</v>
      </c>
      <c r="G1001" t="n">
        <v>113.07</v>
      </c>
      <c r="H1001" t="n">
        <v>1.23</v>
      </c>
      <c r="I1001" t="n">
        <v>13</v>
      </c>
      <c r="J1001" t="n">
        <v>263.48</v>
      </c>
      <c r="K1001" t="n">
        <v>57.72</v>
      </c>
      <c r="L1001" t="n">
        <v>18.25</v>
      </c>
      <c r="M1001" t="n">
        <v>8</v>
      </c>
      <c r="N1001" t="n">
        <v>67.51000000000001</v>
      </c>
      <c r="O1001" t="n">
        <v>32730.24</v>
      </c>
      <c r="P1001" t="n">
        <v>303.88</v>
      </c>
      <c r="Q1001" t="n">
        <v>1397.17</v>
      </c>
      <c r="R1001" t="n">
        <v>83.28</v>
      </c>
      <c r="S1001" t="n">
        <v>66.97</v>
      </c>
      <c r="T1001" t="n">
        <v>5575.41</v>
      </c>
      <c r="U1001" t="n">
        <v>0.8</v>
      </c>
      <c r="V1001" t="n">
        <v>0.86</v>
      </c>
      <c r="W1001" t="n">
        <v>5.32</v>
      </c>
      <c r="X1001" t="n">
        <v>0.33</v>
      </c>
      <c r="Y1001" t="n">
        <v>1</v>
      </c>
      <c r="Z1001" t="n">
        <v>10</v>
      </c>
    </row>
    <row r="1002">
      <c r="A1002" t="n">
        <v>70</v>
      </c>
      <c r="B1002" t="n">
        <v>120</v>
      </c>
      <c r="C1002" t="inlineStr">
        <is>
          <t xml:space="preserve">CONCLUIDO	</t>
        </is>
      </c>
      <c r="D1002" t="n">
        <v>3.595</v>
      </c>
      <c r="E1002" t="n">
        <v>27.82</v>
      </c>
      <c r="F1002" t="n">
        <v>24.52</v>
      </c>
      <c r="G1002" t="n">
        <v>113.15</v>
      </c>
      <c r="H1002" t="n">
        <v>1.25</v>
      </c>
      <c r="I1002" t="n">
        <v>13</v>
      </c>
      <c r="J1002" t="n">
        <v>263.95</v>
      </c>
      <c r="K1002" t="n">
        <v>57.72</v>
      </c>
      <c r="L1002" t="n">
        <v>18.5</v>
      </c>
      <c r="M1002" t="n">
        <v>6</v>
      </c>
      <c r="N1002" t="n">
        <v>67.72</v>
      </c>
      <c r="O1002" t="n">
        <v>32787.92</v>
      </c>
      <c r="P1002" t="n">
        <v>305.59</v>
      </c>
      <c r="Q1002" t="n">
        <v>1397.19</v>
      </c>
      <c r="R1002" t="n">
        <v>83.78</v>
      </c>
      <c r="S1002" t="n">
        <v>66.97</v>
      </c>
      <c r="T1002" t="n">
        <v>5826.17</v>
      </c>
      <c r="U1002" t="n">
        <v>0.8</v>
      </c>
      <c r="V1002" t="n">
        <v>0.86</v>
      </c>
      <c r="W1002" t="n">
        <v>5.32</v>
      </c>
      <c r="X1002" t="n">
        <v>0.35</v>
      </c>
      <c r="Y1002" t="n">
        <v>1</v>
      </c>
      <c r="Z1002" t="n">
        <v>10</v>
      </c>
    </row>
    <row r="1003">
      <c r="A1003" t="n">
        <v>71</v>
      </c>
      <c r="B1003" t="n">
        <v>120</v>
      </c>
      <c r="C1003" t="inlineStr">
        <is>
          <t xml:space="preserve">CONCLUIDO	</t>
        </is>
      </c>
      <c r="D1003" t="n">
        <v>3.594</v>
      </c>
      <c r="E1003" t="n">
        <v>27.82</v>
      </c>
      <c r="F1003" t="n">
        <v>24.52</v>
      </c>
      <c r="G1003" t="n">
        <v>113.18</v>
      </c>
      <c r="H1003" t="n">
        <v>1.26</v>
      </c>
      <c r="I1003" t="n">
        <v>13</v>
      </c>
      <c r="J1003" t="n">
        <v>264.42</v>
      </c>
      <c r="K1003" t="n">
        <v>57.72</v>
      </c>
      <c r="L1003" t="n">
        <v>18.75</v>
      </c>
      <c r="M1003" t="n">
        <v>4</v>
      </c>
      <c r="N1003" t="n">
        <v>67.94</v>
      </c>
      <c r="O1003" t="n">
        <v>32845.69</v>
      </c>
      <c r="P1003" t="n">
        <v>306.49</v>
      </c>
      <c r="Q1003" t="n">
        <v>1397.22</v>
      </c>
      <c r="R1003" t="n">
        <v>83.95999999999999</v>
      </c>
      <c r="S1003" t="n">
        <v>66.97</v>
      </c>
      <c r="T1003" t="n">
        <v>5914.57</v>
      </c>
      <c r="U1003" t="n">
        <v>0.8</v>
      </c>
      <c r="V1003" t="n">
        <v>0.86</v>
      </c>
      <c r="W1003" t="n">
        <v>5.32</v>
      </c>
      <c r="X1003" t="n">
        <v>0.36</v>
      </c>
      <c r="Y1003" t="n">
        <v>1</v>
      </c>
      <c r="Z1003" t="n">
        <v>10</v>
      </c>
    </row>
    <row r="1004">
      <c r="A1004" t="n">
        <v>72</v>
      </c>
      <c r="B1004" t="n">
        <v>120</v>
      </c>
      <c r="C1004" t="inlineStr">
        <is>
          <t xml:space="preserve">CONCLUIDO	</t>
        </is>
      </c>
      <c r="D1004" t="n">
        <v>3.5942</v>
      </c>
      <c r="E1004" t="n">
        <v>27.82</v>
      </c>
      <c r="F1004" t="n">
        <v>24.52</v>
      </c>
      <c r="G1004" t="n">
        <v>113.17</v>
      </c>
      <c r="H1004" t="n">
        <v>1.28</v>
      </c>
      <c r="I1004" t="n">
        <v>13</v>
      </c>
      <c r="J1004" t="n">
        <v>264.89</v>
      </c>
      <c r="K1004" t="n">
        <v>57.72</v>
      </c>
      <c r="L1004" t="n">
        <v>19</v>
      </c>
      <c r="M1004" t="n">
        <v>4</v>
      </c>
      <c r="N1004" t="n">
        <v>68.16</v>
      </c>
      <c r="O1004" t="n">
        <v>32903.54</v>
      </c>
      <c r="P1004" t="n">
        <v>306.77</v>
      </c>
      <c r="Q1004" t="n">
        <v>1397.19</v>
      </c>
      <c r="R1004" t="n">
        <v>83.95999999999999</v>
      </c>
      <c r="S1004" t="n">
        <v>66.97</v>
      </c>
      <c r="T1004" t="n">
        <v>5914.5</v>
      </c>
      <c r="U1004" t="n">
        <v>0.8</v>
      </c>
      <c r="V1004" t="n">
        <v>0.86</v>
      </c>
      <c r="W1004" t="n">
        <v>5.32</v>
      </c>
      <c r="X1004" t="n">
        <v>0.36</v>
      </c>
      <c r="Y1004" t="n">
        <v>1</v>
      </c>
      <c r="Z1004" t="n">
        <v>10</v>
      </c>
    </row>
    <row r="1005">
      <c r="A1005" t="n">
        <v>73</v>
      </c>
      <c r="B1005" t="n">
        <v>120</v>
      </c>
      <c r="C1005" t="inlineStr">
        <is>
          <t xml:space="preserve">CONCLUIDO	</t>
        </is>
      </c>
      <c r="D1005" t="n">
        <v>3.5945</v>
      </c>
      <c r="E1005" t="n">
        <v>27.82</v>
      </c>
      <c r="F1005" t="n">
        <v>24.52</v>
      </c>
      <c r="G1005" t="n">
        <v>113.17</v>
      </c>
      <c r="H1005" t="n">
        <v>1.29</v>
      </c>
      <c r="I1005" t="n">
        <v>13</v>
      </c>
      <c r="J1005" t="n">
        <v>265.36</v>
      </c>
      <c r="K1005" t="n">
        <v>57.72</v>
      </c>
      <c r="L1005" t="n">
        <v>19.25</v>
      </c>
      <c r="M1005" t="n">
        <v>1</v>
      </c>
      <c r="N1005" t="n">
        <v>68.38</v>
      </c>
      <c r="O1005" t="n">
        <v>32961.47</v>
      </c>
      <c r="P1005" t="n">
        <v>306.75</v>
      </c>
      <c r="Q1005" t="n">
        <v>1397.26</v>
      </c>
      <c r="R1005" t="n">
        <v>83.73999999999999</v>
      </c>
      <c r="S1005" t="n">
        <v>66.97</v>
      </c>
      <c r="T1005" t="n">
        <v>5806.84</v>
      </c>
      <c r="U1005" t="n">
        <v>0.8</v>
      </c>
      <c r="V1005" t="n">
        <v>0.86</v>
      </c>
      <c r="W1005" t="n">
        <v>5.33</v>
      </c>
      <c r="X1005" t="n">
        <v>0.35</v>
      </c>
      <c r="Y1005" t="n">
        <v>1</v>
      </c>
      <c r="Z1005" t="n">
        <v>10</v>
      </c>
    </row>
    <row r="1006">
      <c r="A1006" t="n">
        <v>74</v>
      </c>
      <c r="B1006" t="n">
        <v>120</v>
      </c>
      <c r="C1006" t="inlineStr">
        <is>
          <t xml:space="preserve">CONCLUIDO	</t>
        </is>
      </c>
      <c r="D1006" t="n">
        <v>3.5948</v>
      </c>
      <c r="E1006" t="n">
        <v>27.82</v>
      </c>
      <c r="F1006" t="n">
        <v>24.52</v>
      </c>
      <c r="G1006" t="n">
        <v>113.15</v>
      </c>
      <c r="H1006" t="n">
        <v>1.31</v>
      </c>
      <c r="I1006" t="n">
        <v>13</v>
      </c>
      <c r="J1006" t="n">
        <v>265.83</v>
      </c>
      <c r="K1006" t="n">
        <v>57.72</v>
      </c>
      <c r="L1006" t="n">
        <v>19.5</v>
      </c>
      <c r="M1006" t="n">
        <v>1</v>
      </c>
      <c r="N1006" t="n">
        <v>68.59999999999999</v>
      </c>
      <c r="O1006" t="n">
        <v>33019.48</v>
      </c>
      <c r="P1006" t="n">
        <v>307.13</v>
      </c>
      <c r="Q1006" t="n">
        <v>1397.26</v>
      </c>
      <c r="R1006" t="n">
        <v>83.7</v>
      </c>
      <c r="S1006" t="n">
        <v>66.97</v>
      </c>
      <c r="T1006" t="n">
        <v>5786.74</v>
      </c>
      <c r="U1006" t="n">
        <v>0.8</v>
      </c>
      <c r="V1006" t="n">
        <v>0.86</v>
      </c>
      <c r="W1006" t="n">
        <v>5.32</v>
      </c>
      <c r="X1006" t="n">
        <v>0.35</v>
      </c>
      <c r="Y1006" t="n">
        <v>1</v>
      </c>
      <c r="Z1006" t="n">
        <v>10</v>
      </c>
    </row>
    <row r="1007">
      <c r="A1007" t="n">
        <v>75</v>
      </c>
      <c r="B1007" t="n">
        <v>120</v>
      </c>
      <c r="C1007" t="inlineStr">
        <is>
          <t xml:space="preserve">CONCLUIDO	</t>
        </is>
      </c>
      <c r="D1007" t="n">
        <v>3.5948</v>
      </c>
      <c r="E1007" t="n">
        <v>27.82</v>
      </c>
      <c r="F1007" t="n">
        <v>24.52</v>
      </c>
      <c r="G1007" t="n">
        <v>113.15</v>
      </c>
      <c r="H1007" t="n">
        <v>1.32</v>
      </c>
      <c r="I1007" t="n">
        <v>13</v>
      </c>
      <c r="J1007" t="n">
        <v>266.3</v>
      </c>
      <c r="K1007" t="n">
        <v>57.72</v>
      </c>
      <c r="L1007" t="n">
        <v>19.75</v>
      </c>
      <c r="M1007" t="n">
        <v>1</v>
      </c>
      <c r="N1007" t="n">
        <v>68.81999999999999</v>
      </c>
      <c r="O1007" t="n">
        <v>33077.58</v>
      </c>
      <c r="P1007" t="n">
        <v>307.52</v>
      </c>
      <c r="Q1007" t="n">
        <v>1397.26</v>
      </c>
      <c r="R1007" t="n">
        <v>83.69</v>
      </c>
      <c r="S1007" t="n">
        <v>66.97</v>
      </c>
      <c r="T1007" t="n">
        <v>5781.22</v>
      </c>
      <c r="U1007" t="n">
        <v>0.8</v>
      </c>
      <c r="V1007" t="n">
        <v>0.86</v>
      </c>
      <c r="W1007" t="n">
        <v>5.32</v>
      </c>
      <c r="X1007" t="n">
        <v>0.35</v>
      </c>
      <c r="Y1007" t="n">
        <v>1</v>
      </c>
      <c r="Z1007" t="n">
        <v>10</v>
      </c>
    </row>
    <row r="1008">
      <c r="A1008" t="n">
        <v>76</v>
      </c>
      <c r="B1008" t="n">
        <v>120</v>
      </c>
      <c r="C1008" t="inlineStr">
        <is>
          <t xml:space="preserve">CONCLUIDO	</t>
        </is>
      </c>
      <c r="D1008" t="n">
        <v>3.5944</v>
      </c>
      <c r="E1008" t="n">
        <v>27.82</v>
      </c>
      <c r="F1008" t="n">
        <v>24.52</v>
      </c>
      <c r="G1008" t="n">
        <v>113.17</v>
      </c>
      <c r="H1008" t="n">
        <v>1.33</v>
      </c>
      <c r="I1008" t="n">
        <v>13</v>
      </c>
      <c r="J1008" t="n">
        <v>266.77</v>
      </c>
      <c r="K1008" t="n">
        <v>57.72</v>
      </c>
      <c r="L1008" t="n">
        <v>20</v>
      </c>
      <c r="M1008" t="n">
        <v>0</v>
      </c>
      <c r="N1008" t="n">
        <v>69.05</v>
      </c>
      <c r="O1008" t="n">
        <v>33135.76</v>
      </c>
      <c r="P1008" t="n">
        <v>308.03</v>
      </c>
      <c r="Q1008" t="n">
        <v>1397.26</v>
      </c>
      <c r="R1008" t="n">
        <v>83.7</v>
      </c>
      <c r="S1008" t="n">
        <v>66.97</v>
      </c>
      <c r="T1008" t="n">
        <v>5787.11</v>
      </c>
      <c r="U1008" t="n">
        <v>0.8</v>
      </c>
      <c r="V1008" t="n">
        <v>0.86</v>
      </c>
      <c r="W1008" t="n">
        <v>5.33</v>
      </c>
      <c r="X1008" t="n">
        <v>0.35</v>
      </c>
      <c r="Y1008" t="n">
        <v>1</v>
      </c>
      <c r="Z1008" t="n">
        <v>10</v>
      </c>
    </row>
    <row r="1009">
      <c r="A1009" t="n">
        <v>0</v>
      </c>
      <c r="B1009" t="n">
        <v>145</v>
      </c>
      <c r="C1009" t="inlineStr">
        <is>
          <t xml:space="preserve">CONCLUIDO	</t>
        </is>
      </c>
      <c r="D1009" t="n">
        <v>1.417</v>
      </c>
      <c r="E1009" t="n">
        <v>70.56999999999999</v>
      </c>
      <c r="F1009" t="n">
        <v>39.87</v>
      </c>
      <c r="G1009" t="n">
        <v>4.65</v>
      </c>
      <c r="H1009" t="n">
        <v>0.06</v>
      </c>
      <c r="I1009" t="n">
        <v>515</v>
      </c>
      <c r="J1009" t="n">
        <v>285.18</v>
      </c>
      <c r="K1009" t="n">
        <v>61.2</v>
      </c>
      <c r="L1009" t="n">
        <v>1</v>
      </c>
      <c r="M1009" t="n">
        <v>513</v>
      </c>
      <c r="N1009" t="n">
        <v>77.98</v>
      </c>
      <c r="O1009" t="n">
        <v>35406.83</v>
      </c>
      <c r="P1009" t="n">
        <v>709.05</v>
      </c>
      <c r="Q1009" t="n">
        <v>1398.34</v>
      </c>
      <c r="R1009" t="n">
        <v>585.76</v>
      </c>
      <c r="S1009" t="n">
        <v>66.97</v>
      </c>
      <c r="T1009" t="n">
        <v>254309.18</v>
      </c>
      <c r="U1009" t="n">
        <v>0.11</v>
      </c>
      <c r="V1009" t="n">
        <v>0.53</v>
      </c>
      <c r="W1009" t="n">
        <v>6.16</v>
      </c>
      <c r="X1009" t="n">
        <v>15.69</v>
      </c>
      <c r="Y1009" t="n">
        <v>1</v>
      </c>
      <c r="Z1009" t="n">
        <v>10</v>
      </c>
    </row>
    <row r="1010">
      <c r="A1010" t="n">
        <v>1</v>
      </c>
      <c r="B1010" t="n">
        <v>145</v>
      </c>
      <c r="C1010" t="inlineStr">
        <is>
          <t xml:space="preserve">CONCLUIDO	</t>
        </is>
      </c>
      <c r="D1010" t="n">
        <v>1.7463</v>
      </c>
      <c r="E1010" t="n">
        <v>57.26</v>
      </c>
      <c r="F1010" t="n">
        <v>34.91</v>
      </c>
      <c r="G1010" t="n">
        <v>5.82</v>
      </c>
      <c r="H1010" t="n">
        <v>0.08</v>
      </c>
      <c r="I1010" t="n">
        <v>360</v>
      </c>
      <c r="J1010" t="n">
        <v>285.68</v>
      </c>
      <c r="K1010" t="n">
        <v>61.2</v>
      </c>
      <c r="L1010" t="n">
        <v>1.25</v>
      </c>
      <c r="M1010" t="n">
        <v>358</v>
      </c>
      <c r="N1010" t="n">
        <v>78.23999999999999</v>
      </c>
      <c r="O1010" t="n">
        <v>35468.6</v>
      </c>
      <c r="P1010" t="n">
        <v>620.09</v>
      </c>
      <c r="Q1010" t="n">
        <v>1398.17</v>
      </c>
      <c r="R1010" t="n">
        <v>424.36</v>
      </c>
      <c r="S1010" t="n">
        <v>66.97</v>
      </c>
      <c r="T1010" t="n">
        <v>174380.84</v>
      </c>
      <c r="U1010" t="n">
        <v>0.16</v>
      </c>
      <c r="V1010" t="n">
        <v>0.6</v>
      </c>
      <c r="W1010" t="n">
        <v>5.86</v>
      </c>
      <c r="X1010" t="n">
        <v>10.74</v>
      </c>
      <c r="Y1010" t="n">
        <v>1</v>
      </c>
      <c r="Z1010" t="n">
        <v>10</v>
      </c>
    </row>
    <row r="1011">
      <c r="A1011" t="n">
        <v>2</v>
      </c>
      <c r="B1011" t="n">
        <v>145</v>
      </c>
      <c r="C1011" t="inlineStr">
        <is>
          <t xml:space="preserve">CONCLUIDO	</t>
        </is>
      </c>
      <c r="D1011" t="n">
        <v>1.9903</v>
      </c>
      <c r="E1011" t="n">
        <v>50.24</v>
      </c>
      <c r="F1011" t="n">
        <v>32.37</v>
      </c>
      <c r="G1011" t="n">
        <v>7.01</v>
      </c>
      <c r="H1011" t="n">
        <v>0.09</v>
      </c>
      <c r="I1011" t="n">
        <v>277</v>
      </c>
      <c r="J1011" t="n">
        <v>286.19</v>
      </c>
      <c r="K1011" t="n">
        <v>61.2</v>
      </c>
      <c r="L1011" t="n">
        <v>1.5</v>
      </c>
      <c r="M1011" t="n">
        <v>275</v>
      </c>
      <c r="N1011" t="n">
        <v>78.48999999999999</v>
      </c>
      <c r="O1011" t="n">
        <v>35530.47</v>
      </c>
      <c r="P1011" t="n">
        <v>574.13</v>
      </c>
      <c r="Q1011" t="n">
        <v>1398.05</v>
      </c>
      <c r="R1011" t="n">
        <v>339.29</v>
      </c>
      <c r="S1011" t="n">
        <v>66.97</v>
      </c>
      <c r="T1011" t="n">
        <v>132263.33</v>
      </c>
      <c r="U1011" t="n">
        <v>0.2</v>
      </c>
      <c r="V1011" t="n">
        <v>0.65</v>
      </c>
      <c r="W1011" t="n">
        <v>5.77</v>
      </c>
      <c r="X1011" t="n">
        <v>8.19</v>
      </c>
      <c r="Y1011" t="n">
        <v>1</v>
      </c>
      <c r="Z1011" t="n">
        <v>10</v>
      </c>
    </row>
    <row r="1012">
      <c r="A1012" t="n">
        <v>3</v>
      </c>
      <c r="B1012" t="n">
        <v>145</v>
      </c>
      <c r="C1012" t="inlineStr">
        <is>
          <t xml:space="preserve">CONCLUIDO	</t>
        </is>
      </c>
      <c r="D1012" t="n">
        <v>2.177</v>
      </c>
      <c r="E1012" t="n">
        <v>45.94</v>
      </c>
      <c r="F1012" t="n">
        <v>30.81</v>
      </c>
      <c r="G1012" t="n">
        <v>8.18</v>
      </c>
      <c r="H1012" t="n">
        <v>0.11</v>
      </c>
      <c r="I1012" t="n">
        <v>226</v>
      </c>
      <c r="J1012" t="n">
        <v>286.69</v>
      </c>
      <c r="K1012" t="n">
        <v>61.2</v>
      </c>
      <c r="L1012" t="n">
        <v>1.75</v>
      </c>
      <c r="M1012" t="n">
        <v>224</v>
      </c>
      <c r="N1012" t="n">
        <v>78.73999999999999</v>
      </c>
      <c r="O1012" t="n">
        <v>35592.57</v>
      </c>
      <c r="P1012" t="n">
        <v>545.6799999999999</v>
      </c>
      <c r="Q1012" t="n">
        <v>1397.8</v>
      </c>
      <c r="R1012" t="n">
        <v>288.4</v>
      </c>
      <c r="S1012" t="n">
        <v>66.97</v>
      </c>
      <c r="T1012" t="n">
        <v>107073.42</v>
      </c>
      <c r="U1012" t="n">
        <v>0.23</v>
      </c>
      <c r="V1012" t="n">
        <v>0.68</v>
      </c>
      <c r="W1012" t="n">
        <v>5.68</v>
      </c>
      <c r="X1012" t="n">
        <v>6.63</v>
      </c>
      <c r="Y1012" t="n">
        <v>1</v>
      </c>
      <c r="Z1012" t="n">
        <v>10</v>
      </c>
    </row>
    <row r="1013">
      <c r="A1013" t="n">
        <v>4</v>
      </c>
      <c r="B1013" t="n">
        <v>145</v>
      </c>
      <c r="C1013" t="inlineStr">
        <is>
          <t xml:space="preserve">CONCLUIDO	</t>
        </is>
      </c>
      <c r="D1013" t="n">
        <v>2.331</v>
      </c>
      <c r="E1013" t="n">
        <v>42.9</v>
      </c>
      <c r="F1013" t="n">
        <v>29.71</v>
      </c>
      <c r="G1013" t="n">
        <v>9.380000000000001</v>
      </c>
      <c r="H1013" t="n">
        <v>0.12</v>
      </c>
      <c r="I1013" t="n">
        <v>190</v>
      </c>
      <c r="J1013" t="n">
        <v>287.19</v>
      </c>
      <c r="K1013" t="n">
        <v>61.2</v>
      </c>
      <c r="L1013" t="n">
        <v>2</v>
      </c>
      <c r="M1013" t="n">
        <v>188</v>
      </c>
      <c r="N1013" t="n">
        <v>78.98999999999999</v>
      </c>
      <c r="O1013" t="n">
        <v>35654.65</v>
      </c>
      <c r="P1013" t="n">
        <v>525.41</v>
      </c>
      <c r="Q1013" t="n">
        <v>1397.59</v>
      </c>
      <c r="R1013" t="n">
        <v>253.83</v>
      </c>
      <c r="S1013" t="n">
        <v>66.97</v>
      </c>
      <c r="T1013" t="n">
        <v>89965.94</v>
      </c>
      <c r="U1013" t="n">
        <v>0.26</v>
      </c>
      <c r="V1013" t="n">
        <v>0.71</v>
      </c>
      <c r="W1013" t="n">
        <v>5.59</v>
      </c>
      <c r="X1013" t="n">
        <v>5.54</v>
      </c>
      <c r="Y1013" t="n">
        <v>1</v>
      </c>
      <c r="Z1013" t="n">
        <v>10</v>
      </c>
    </row>
    <row r="1014">
      <c r="A1014" t="n">
        <v>5</v>
      </c>
      <c r="B1014" t="n">
        <v>145</v>
      </c>
      <c r="C1014" t="inlineStr">
        <is>
          <t xml:space="preserve">CONCLUIDO	</t>
        </is>
      </c>
      <c r="D1014" t="n">
        <v>2.4514</v>
      </c>
      <c r="E1014" t="n">
        <v>40.79</v>
      </c>
      <c r="F1014" t="n">
        <v>28.95</v>
      </c>
      <c r="G1014" t="n">
        <v>10.53</v>
      </c>
      <c r="H1014" t="n">
        <v>0.14</v>
      </c>
      <c r="I1014" t="n">
        <v>165</v>
      </c>
      <c r="J1014" t="n">
        <v>287.7</v>
      </c>
      <c r="K1014" t="n">
        <v>61.2</v>
      </c>
      <c r="L1014" t="n">
        <v>2.25</v>
      </c>
      <c r="M1014" t="n">
        <v>163</v>
      </c>
      <c r="N1014" t="n">
        <v>79.25</v>
      </c>
      <c r="O1014" t="n">
        <v>35716.83</v>
      </c>
      <c r="P1014" t="n">
        <v>511.36</v>
      </c>
      <c r="Q1014" t="n">
        <v>1397.5</v>
      </c>
      <c r="R1014" t="n">
        <v>228.64</v>
      </c>
      <c r="S1014" t="n">
        <v>66.97</v>
      </c>
      <c r="T1014" t="n">
        <v>77496.82000000001</v>
      </c>
      <c r="U1014" t="n">
        <v>0.29</v>
      </c>
      <c r="V1014" t="n">
        <v>0.73</v>
      </c>
      <c r="W1014" t="n">
        <v>5.56</v>
      </c>
      <c r="X1014" t="n">
        <v>4.78</v>
      </c>
      <c r="Y1014" t="n">
        <v>1</v>
      </c>
      <c r="Z1014" t="n">
        <v>10</v>
      </c>
    </row>
    <row r="1015">
      <c r="A1015" t="n">
        <v>6</v>
      </c>
      <c r="B1015" t="n">
        <v>145</v>
      </c>
      <c r="C1015" t="inlineStr">
        <is>
          <t xml:space="preserve">CONCLUIDO	</t>
        </is>
      </c>
      <c r="D1015" t="n">
        <v>2.5562</v>
      </c>
      <c r="E1015" t="n">
        <v>39.12</v>
      </c>
      <c r="F1015" t="n">
        <v>28.36</v>
      </c>
      <c r="G1015" t="n">
        <v>11.73</v>
      </c>
      <c r="H1015" t="n">
        <v>0.15</v>
      </c>
      <c r="I1015" t="n">
        <v>145</v>
      </c>
      <c r="J1015" t="n">
        <v>288.2</v>
      </c>
      <c r="K1015" t="n">
        <v>61.2</v>
      </c>
      <c r="L1015" t="n">
        <v>2.5</v>
      </c>
      <c r="M1015" t="n">
        <v>143</v>
      </c>
      <c r="N1015" t="n">
        <v>79.5</v>
      </c>
      <c r="O1015" t="n">
        <v>35779.11</v>
      </c>
      <c r="P1015" t="n">
        <v>500.01</v>
      </c>
      <c r="Q1015" t="n">
        <v>1397.56</v>
      </c>
      <c r="R1015" t="n">
        <v>208.95</v>
      </c>
      <c r="S1015" t="n">
        <v>66.97</v>
      </c>
      <c r="T1015" t="n">
        <v>67753.42</v>
      </c>
      <c r="U1015" t="n">
        <v>0.32</v>
      </c>
      <c r="V1015" t="n">
        <v>0.74</v>
      </c>
      <c r="W1015" t="n">
        <v>5.53</v>
      </c>
      <c r="X1015" t="n">
        <v>4.19</v>
      </c>
      <c r="Y1015" t="n">
        <v>1</v>
      </c>
      <c r="Z1015" t="n">
        <v>10</v>
      </c>
    </row>
    <row r="1016">
      <c r="A1016" t="n">
        <v>7</v>
      </c>
      <c r="B1016" t="n">
        <v>145</v>
      </c>
      <c r="C1016" t="inlineStr">
        <is>
          <t xml:space="preserve">CONCLUIDO	</t>
        </is>
      </c>
      <c r="D1016" t="n">
        <v>2.6396</v>
      </c>
      <c r="E1016" t="n">
        <v>37.88</v>
      </c>
      <c r="F1016" t="n">
        <v>27.93</v>
      </c>
      <c r="G1016" t="n">
        <v>12.89</v>
      </c>
      <c r="H1016" t="n">
        <v>0.17</v>
      </c>
      <c r="I1016" t="n">
        <v>130</v>
      </c>
      <c r="J1016" t="n">
        <v>288.71</v>
      </c>
      <c r="K1016" t="n">
        <v>61.2</v>
      </c>
      <c r="L1016" t="n">
        <v>2.75</v>
      </c>
      <c r="M1016" t="n">
        <v>128</v>
      </c>
      <c r="N1016" t="n">
        <v>79.76000000000001</v>
      </c>
      <c r="O1016" t="n">
        <v>35841.5</v>
      </c>
      <c r="P1016" t="n">
        <v>491.68</v>
      </c>
      <c r="Q1016" t="n">
        <v>1397.47</v>
      </c>
      <c r="R1016" t="n">
        <v>194.86</v>
      </c>
      <c r="S1016" t="n">
        <v>66.97</v>
      </c>
      <c r="T1016" t="n">
        <v>60779.9</v>
      </c>
      <c r="U1016" t="n">
        <v>0.34</v>
      </c>
      <c r="V1016" t="n">
        <v>0.75</v>
      </c>
      <c r="W1016" t="n">
        <v>5.52</v>
      </c>
      <c r="X1016" t="n">
        <v>3.76</v>
      </c>
      <c r="Y1016" t="n">
        <v>1</v>
      </c>
      <c r="Z1016" t="n">
        <v>10</v>
      </c>
    </row>
    <row r="1017">
      <c r="A1017" t="n">
        <v>8</v>
      </c>
      <c r="B1017" t="n">
        <v>145</v>
      </c>
      <c r="C1017" t="inlineStr">
        <is>
          <t xml:space="preserve">CONCLUIDO	</t>
        </is>
      </c>
      <c r="D1017" t="n">
        <v>2.7176</v>
      </c>
      <c r="E1017" t="n">
        <v>36.8</v>
      </c>
      <c r="F1017" t="n">
        <v>27.54</v>
      </c>
      <c r="G1017" t="n">
        <v>14.12</v>
      </c>
      <c r="H1017" t="n">
        <v>0.18</v>
      </c>
      <c r="I1017" t="n">
        <v>117</v>
      </c>
      <c r="J1017" t="n">
        <v>289.21</v>
      </c>
      <c r="K1017" t="n">
        <v>61.2</v>
      </c>
      <c r="L1017" t="n">
        <v>3</v>
      </c>
      <c r="M1017" t="n">
        <v>115</v>
      </c>
      <c r="N1017" t="n">
        <v>80.02</v>
      </c>
      <c r="O1017" t="n">
        <v>35903.99</v>
      </c>
      <c r="P1017" t="n">
        <v>484.13</v>
      </c>
      <c r="Q1017" t="n">
        <v>1397.55</v>
      </c>
      <c r="R1017" t="n">
        <v>182.29</v>
      </c>
      <c r="S1017" t="n">
        <v>66.97</v>
      </c>
      <c r="T1017" t="n">
        <v>54562.8</v>
      </c>
      <c r="U1017" t="n">
        <v>0.37</v>
      </c>
      <c r="V1017" t="n">
        <v>0.76</v>
      </c>
      <c r="W1017" t="n">
        <v>5.49</v>
      </c>
      <c r="X1017" t="n">
        <v>3.37</v>
      </c>
      <c r="Y1017" t="n">
        <v>1</v>
      </c>
      <c r="Z1017" t="n">
        <v>10</v>
      </c>
    </row>
    <row r="1018">
      <c r="A1018" t="n">
        <v>9</v>
      </c>
      <c r="B1018" t="n">
        <v>145</v>
      </c>
      <c r="C1018" t="inlineStr">
        <is>
          <t xml:space="preserve">CONCLUIDO	</t>
        </is>
      </c>
      <c r="D1018" t="n">
        <v>2.782</v>
      </c>
      <c r="E1018" t="n">
        <v>35.95</v>
      </c>
      <c r="F1018" t="n">
        <v>27.23</v>
      </c>
      <c r="G1018" t="n">
        <v>15.27</v>
      </c>
      <c r="H1018" t="n">
        <v>0.2</v>
      </c>
      <c r="I1018" t="n">
        <v>107</v>
      </c>
      <c r="J1018" t="n">
        <v>289.72</v>
      </c>
      <c r="K1018" t="n">
        <v>61.2</v>
      </c>
      <c r="L1018" t="n">
        <v>3.25</v>
      </c>
      <c r="M1018" t="n">
        <v>105</v>
      </c>
      <c r="N1018" t="n">
        <v>80.27</v>
      </c>
      <c r="O1018" t="n">
        <v>35966.59</v>
      </c>
      <c r="P1018" t="n">
        <v>477.99</v>
      </c>
      <c r="Q1018" t="n">
        <v>1397.56</v>
      </c>
      <c r="R1018" t="n">
        <v>172.59</v>
      </c>
      <c r="S1018" t="n">
        <v>66.97</v>
      </c>
      <c r="T1018" t="n">
        <v>49763.61</v>
      </c>
      <c r="U1018" t="n">
        <v>0.39</v>
      </c>
      <c r="V1018" t="n">
        <v>0.77</v>
      </c>
      <c r="W1018" t="n">
        <v>5.46</v>
      </c>
      <c r="X1018" t="n">
        <v>3.06</v>
      </c>
      <c r="Y1018" t="n">
        <v>1</v>
      </c>
      <c r="Z1018" t="n">
        <v>10</v>
      </c>
    </row>
    <row r="1019">
      <c r="A1019" t="n">
        <v>10</v>
      </c>
      <c r="B1019" t="n">
        <v>145</v>
      </c>
      <c r="C1019" t="inlineStr">
        <is>
          <t xml:space="preserve">CONCLUIDO	</t>
        </is>
      </c>
      <c r="D1019" t="n">
        <v>2.8397</v>
      </c>
      <c r="E1019" t="n">
        <v>35.22</v>
      </c>
      <c r="F1019" t="n">
        <v>26.98</v>
      </c>
      <c r="G1019" t="n">
        <v>16.52</v>
      </c>
      <c r="H1019" t="n">
        <v>0.21</v>
      </c>
      <c r="I1019" t="n">
        <v>98</v>
      </c>
      <c r="J1019" t="n">
        <v>290.23</v>
      </c>
      <c r="K1019" t="n">
        <v>61.2</v>
      </c>
      <c r="L1019" t="n">
        <v>3.5</v>
      </c>
      <c r="M1019" t="n">
        <v>96</v>
      </c>
      <c r="N1019" t="n">
        <v>80.53</v>
      </c>
      <c r="O1019" t="n">
        <v>36029.29</v>
      </c>
      <c r="P1019" t="n">
        <v>473</v>
      </c>
      <c r="Q1019" t="n">
        <v>1397.27</v>
      </c>
      <c r="R1019" t="n">
        <v>164.28</v>
      </c>
      <c r="S1019" t="n">
        <v>66.97</v>
      </c>
      <c r="T1019" t="n">
        <v>45651.1</v>
      </c>
      <c r="U1019" t="n">
        <v>0.41</v>
      </c>
      <c r="V1019" t="n">
        <v>0.78</v>
      </c>
      <c r="W1019" t="n">
        <v>5.46</v>
      </c>
      <c r="X1019" t="n">
        <v>2.82</v>
      </c>
      <c r="Y1019" t="n">
        <v>1</v>
      </c>
      <c r="Z1019" t="n">
        <v>10</v>
      </c>
    </row>
    <row r="1020">
      <c r="A1020" t="n">
        <v>11</v>
      </c>
      <c r="B1020" t="n">
        <v>145</v>
      </c>
      <c r="C1020" t="inlineStr">
        <is>
          <t xml:space="preserve">CONCLUIDO	</t>
        </is>
      </c>
      <c r="D1020" t="n">
        <v>2.8896</v>
      </c>
      <c r="E1020" t="n">
        <v>34.61</v>
      </c>
      <c r="F1020" t="n">
        <v>26.75</v>
      </c>
      <c r="G1020" t="n">
        <v>17.64</v>
      </c>
      <c r="H1020" t="n">
        <v>0.23</v>
      </c>
      <c r="I1020" t="n">
        <v>91</v>
      </c>
      <c r="J1020" t="n">
        <v>290.74</v>
      </c>
      <c r="K1020" t="n">
        <v>61.2</v>
      </c>
      <c r="L1020" t="n">
        <v>3.75</v>
      </c>
      <c r="M1020" t="n">
        <v>89</v>
      </c>
      <c r="N1020" t="n">
        <v>80.79000000000001</v>
      </c>
      <c r="O1020" t="n">
        <v>36092.1</v>
      </c>
      <c r="P1020" t="n">
        <v>468.15</v>
      </c>
      <c r="Q1020" t="n">
        <v>1397.3</v>
      </c>
      <c r="R1020" t="n">
        <v>157.3</v>
      </c>
      <c r="S1020" t="n">
        <v>66.97</v>
      </c>
      <c r="T1020" t="n">
        <v>42197.33</v>
      </c>
      <c r="U1020" t="n">
        <v>0.43</v>
      </c>
      <c r="V1020" t="n">
        <v>0.79</v>
      </c>
      <c r="W1020" t="n">
        <v>5.43</v>
      </c>
      <c r="X1020" t="n">
        <v>2.59</v>
      </c>
      <c r="Y1020" t="n">
        <v>1</v>
      </c>
      <c r="Z1020" t="n">
        <v>10</v>
      </c>
    </row>
    <row r="1021">
      <c r="A1021" t="n">
        <v>12</v>
      </c>
      <c r="B1021" t="n">
        <v>145</v>
      </c>
      <c r="C1021" t="inlineStr">
        <is>
          <t xml:space="preserve">CONCLUIDO	</t>
        </is>
      </c>
      <c r="D1021" t="n">
        <v>2.9306</v>
      </c>
      <c r="E1021" t="n">
        <v>34.12</v>
      </c>
      <c r="F1021" t="n">
        <v>26.59</v>
      </c>
      <c r="G1021" t="n">
        <v>18.77</v>
      </c>
      <c r="H1021" t="n">
        <v>0.24</v>
      </c>
      <c r="I1021" t="n">
        <v>85</v>
      </c>
      <c r="J1021" t="n">
        <v>291.25</v>
      </c>
      <c r="K1021" t="n">
        <v>61.2</v>
      </c>
      <c r="L1021" t="n">
        <v>4</v>
      </c>
      <c r="M1021" t="n">
        <v>83</v>
      </c>
      <c r="N1021" t="n">
        <v>81.05</v>
      </c>
      <c r="O1021" t="n">
        <v>36155.02</v>
      </c>
      <c r="P1021" t="n">
        <v>464.68</v>
      </c>
      <c r="Q1021" t="n">
        <v>1397.42</v>
      </c>
      <c r="R1021" t="n">
        <v>151.66</v>
      </c>
      <c r="S1021" t="n">
        <v>66.97</v>
      </c>
      <c r="T1021" t="n">
        <v>39407.12</v>
      </c>
      <c r="U1021" t="n">
        <v>0.44</v>
      </c>
      <c r="V1021" t="n">
        <v>0.79</v>
      </c>
      <c r="W1021" t="n">
        <v>5.43</v>
      </c>
      <c r="X1021" t="n">
        <v>2.42</v>
      </c>
      <c r="Y1021" t="n">
        <v>1</v>
      </c>
      <c r="Z1021" t="n">
        <v>10</v>
      </c>
    </row>
    <row r="1022">
      <c r="A1022" t="n">
        <v>13</v>
      </c>
      <c r="B1022" t="n">
        <v>145</v>
      </c>
      <c r="C1022" t="inlineStr">
        <is>
          <t xml:space="preserve">CONCLUIDO	</t>
        </is>
      </c>
      <c r="D1022" t="n">
        <v>2.9754</v>
      </c>
      <c r="E1022" t="n">
        <v>33.61</v>
      </c>
      <c r="F1022" t="n">
        <v>26.4</v>
      </c>
      <c r="G1022" t="n">
        <v>20.05</v>
      </c>
      <c r="H1022" t="n">
        <v>0.26</v>
      </c>
      <c r="I1022" t="n">
        <v>79</v>
      </c>
      <c r="J1022" t="n">
        <v>291.76</v>
      </c>
      <c r="K1022" t="n">
        <v>61.2</v>
      </c>
      <c r="L1022" t="n">
        <v>4.25</v>
      </c>
      <c r="M1022" t="n">
        <v>77</v>
      </c>
      <c r="N1022" t="n">
        <v>81.31</v>
      </c>
      <c r="O1022" t="n">
        <v>36218.04</v>
      </c>
      <c r="P1022" t="n">
        <v>460.61</v>
      </c>
      <c r="Q1022" t="n">
        <v>1397.25</v>
      </c>
      <c r="R1022" t="n">
        <v>145.15</v>
      </c>
      <c r="S1022" t="n">
        <v>66.97</v>
      </c>
      <c r="T1022" t="n">
        <v>36183.15</v>
      </c>
      <c r="U1022" t="n">
        <v>0.46</v>
      </c>
      <c r="V1022" t="n">
        <v>0.8</v>
      </c>
      <c r="W1022" t="n">
        <v>5.43</v>
      </c>
      <c r="X1022" t="n">
        <v>2.24</v>
      </c>
      <c r="Y1022" t="n">
        <v>1</v>
      </c>
      <c r="Z1022" t="n">
        <v>10</v>
      </c>
    </row>
    <row r="1023">
      <c r="A1023" t="n">
        <v>14</v>
      </c>
      <c r="B1023" t="n">
        <v>145</v>
      </c>
      <c r="C1023" t="inlineStr">
        <is>
          <t xml:space="preserve">CONCLUIDO	</t>
        </is>
      </c>
      <c r="D1023" t="n">
        <v>3.0115</v>
      </c>
      <c r="E1023" t="n">
        <v>33.21</v>
      </c>
      <c r="F1023" t="n">
        <v>26.27</v>
      </c>
      <c r="G1023" t="n">
        <v>21.3</v>
      </c>
      <c r="H1023" t="n">
        <v>0.27</v>
      </c>
      <c r="I1023" t="n">
        <v>74</v>
      </c>
      <c r="J1023" t="n">
        <v>292.27</v>
      </c>
      <c r="K1023" t="n">
        <v>61.2</v>
      </c>
      <c r="L1023" t="n">
        <v>4.5</v>
      </c>
      <c r="M1023" t="n">
        <v>72</v>
      </c>
      <c r="N1023" t="n">
        <v>81.56999999999999</v>
      </c>
      <c r="O1023" t="n">
        <v>36281.16</v>
      </c>
      <c r="P1023" t="n">
        <v>457.6</v>
      </c>
      <c r="Q1023" t="n">
        <v>1397.32</v>
      </c>
      <c r="R1023" t="n">
        <v>140.7</v>
      </c>
      <c r="S1023" t="n">
        <v>66.97</v>
      </c>
      <c r="T1023" t="n">
        <v>33981.13</v>
      </c>
      <c r="U1023" t="n">
        <v>0.48</v>
      </c>
      <c r="V1023" t="n">
        <v>0.8</v>
      </c>
      <c r="W1023" t="n">
        <v>5.42</v>
      </c>
      <c r="X1023" t="n">
        <v>2.1</v>
      </c>
      <c r="Y1023" t="n">
        <v>1</v>
      </c>
      <c r="Z1023" t="n">
        <v>10</v>
      </c>
    </row>
    <row r="1024">
      <c r="A1024" t="n">
        <v>15</v>
      </c>
      <c r="B1024" t="n">
        <v>145</v>
      </c>
      <c r="C1024" t="inlineStr">
        <is>
          <t xml:space="preserve">CONCLUIDO	</t>
        </is>
      </c>
      <c r="D1024" t="n">
        <v>3.0391</v>
      </c>
      <c r="E1024" t="n">
        <v>32.9</v>
      </c>
      <c r="F1024" t="n">
        <v>26.18</v>
      </c>
      <c r="G1024" t="n">
        <v>22.44</v>
      </c>
      <c r="H1024" t="n">
        <v>0.29</v>
      </c>
      <c r="I1024" t="n">
        <v>70</v>
      </c>
      <c r="J1024" t="n">
        <v>292.79</v>
      </c>
      <c r="K1024" t="n">
        <v>61.2</v>
      </c>
      <c r="L1024" t="n">
        <v>4.75</v>
      </c>
      <c r="M1024" t="n">
        <v>68</v>
      </c>
      <c r="N1024" t="n">
        <v>81.84</v>
      </c>
      <c r="O1024" t="n">
        <v>36344.4</v>
      </c>
      <c r="P1024" t="n">
        <v>455.33</v>
      </c>
      <c r="Q1024" t="n">
        <v>1397.29</v>
      </c>
      <c r="R1024" t="n">
        <v>138.22</v>
      </c>
      <c r="S1024" t="n">
        <v>66.97</v>
      </c>
      <c r="T1024" t="n">
        <v>32760.32</v>
      </c>
      <c r="U1024" t="n">
        <v>0.48</v>
      </c>
      <c r="V1024" t="n">
        <v>0.8</v>
      </c>
      <c r="W1024" t="n">
        <v>5.41</v>
      </c>
      <c r="X1024" t="n">
        <v>2.02</v>
      </c>
      <c r="Y1024" t="n">
        <v>1</v>
      </c>
      <c r="Z1024" t="n">
        <v>10</v>
      </c>
    </row>
    <row r="1025">
      <c r="A1025" t="n">
        <v>16</v>
      </c>
      <c r="B1025" t="n">
        <v>145</v>
      </c>
      <c r="C1025" t="inlineStr">
        <is>
          <t xml:space="preserve">CONCLUIDO	</t>
        </is>
      </c>
      <c r="D1025" t="n">
        <v>3.0724</v>
      </c>
      <c r="E1025" t="n">
        <v>32.55</v>
      </c>
      <c r="F1025" t="n">
        <v>26.04</v>
      </c>
      <c r="G1025" t="n">
        <v>23.67</v>
      </c>
      <c r="H1025" t="n">
        <v>0.3</v>
      </c>
      <c r="I1025" t="n">
        <v>66</v>
      </c>
      <c r="J1025" t="n">
        <v>293.3</v>
      </c>
      <c r="K1025" t="n">
        <v>61.2</v>
      </c>
      <c r="L1025" t="n">
        <v>5</v>
      </c>
      <c r="M1025" t="n">
        <v>64</v>
      </c>
      <c r="N1025" t="n">
        <v>82.09999999999999</v>
      </c>
      <c r="O1025" t="n">
        <v>36407.75</v>
      </c>
      <c r="P1025" t="n">
        <v>452.24</v>
      </c>
      <c r="Q1025" t="n">
        <v>1397.25</v>
      </c>
      <c r="R1025" t="n">
        <v>133.49</v>
      </c>
      <c r="S1025" t="n">
        <v>66.97</v>
      </c>
      <c r="T1025" t="n">
        <v>30419.2</v>
      </c>
      <c r="U1025" t="n">
        <v>0.5</v>
      </c>
      <c r="V1025" t="n">
        <v>0.8100000000000001</v>
      </c>
      <c r="W1025" t="n">
        <v>5.41</v>
      </c>
      <c r="X1025" t="n">
        <v>1.88</v>
      </c>
      <c r="Y1025" t="n">
        <v>1</v>
      </c>
      <c r="Z1025" t="n">
        <v>10</v>
      </c>
    </row>
    <row r="1026">
      <c r="A1026" t="n">
        <v>17</v>
      </c>
      <c r="B1026" t="n">
        <v>145</v>
      </c>
      <c r="C1026" t="inlineStr">
        <is>
          <t xml:space="preserve">CONCLUIDO	</t>
        </is>
      </c>
      <c r="D1026" t="n">
        <v>3.0951</v>
      </c>
      <c r="E1026" t="n">
        <v>32.31</v>
      </c>
      <c r="F1026" t="n">
        <v>25.97</v>
      </c>
      <c r="G1026" t="n">
        <v>24.73</v>
      </c>
      <c r="H1026" t="n">
        <v>0.32</v>
      </c>
      <c r="I1026" t="n">
        <v>63</v>
      </c>
      <c r="J1026" t="n">
        <v>293.81</v>
      </c>
      <c r="K1026" t="n">
        <v>61.2</v>
      </c>
      <c r="L1026" t="n">
        <v>5.25</v>
      </c>
      <c r="M1026" t="n">
        <v>61</v>
      </c>
      <c r="N1026" t="n">
        <v>82.36</v>
      </c>
      <c r="O1026" t="n">
        <v>36471.2</v>
      </c>
      <c r="P1026" t="n">
        <v>450.01</v>
      </c>
      <c r="Q1026" t="n">
        <v>1397.36</v>
      </c>
      <c r="R1026" t="n">
        <v>131.22</v>
      </c>
      <c r="S1026" t="n">
        <v>66.97</v>
      </c>
      <c r="T1026" t="n">
        <v>29297.14</v>
      </c>
      <c r="U1026" t="n">
        <v>0.51</v>
      </c>
      <c r="V1026" t="n">
        <v>0.8100000000000001</v>
      </c>
      <c r="W1026" t="n">
        <v>5.4</v>
      </c>
      <c r="X1026" t="n">
        <v>1.8</v>
      </c>
      <c r="Y1026" t="n">
        <v>1</v>
      </c>
      <c r="Z1026" t="n">
        <v>10</v>
      </c>
    </row>
    <row r="1027">
      <c r="A1027" t="n">
        <v>18</v>
      </c>
      <c r="B1027" t="n">
        <v>145</v>
      </c>
      <c r="C1027" t="inlineStr">
        <is>
          <t xml:space="preserve">CONCLUIDO	</t>
        </is>
      </c>
      <c r="D1027" t="n">
        <v>3.1198</v>
      </c>
      <c r="E1027" t="n">
        <v>32.05</v>
      </c>
      <c r="F1027" t="n">
        <v>25.87</v>
      </c>
      <c r="G1027" t="n">
        <v>25.87</v>
      </c>
      <c r="H1027" t="n">
        <v>0.33</v>
      </c>
      <c r="I1027" t="n">
        <v>60</v>
      </c>
      <c r="J1027" t="n">
        <v>294.33</v>
      </c>
      <c r="K1027" t="n">
        <v>61.2</v>
      </c>
      <c r="L1027" t="n">
        <v>5.5</v>
      </c>
      <c r="M1027" t="n">
        <v>58</v>
      </c>
      <c r="N1027" t="n">
        <v>82.63</v>
      </c>
      <c r="O1027" t="n">
        <v>36534.76</v>
      </c>
      <c r="P1027" t="n">
        <v>447.94</v>
      </c>
      <c r="Q1027" t="n">
        <v>1397.27</v>
      </c>
      <c r="R1027" t="n">
        <v>127.89</v>
      </c>
      <c r="S1027" t="n">
        <v>66.97</v>
      </c>
      <c r="T1027" t="n">
        <v>27647.27</v>
      </c>
      <c r="U1027" t="n">
        <v>0.52</v>
      </c>
      <c r="V1027" t="n">
        <v>0.8100000000000001</v>
      </c>
      <c r="W1027" t="n">
        <v>5.4</v>
      </c>
      <c r="X1027" t="n">
        <v>1.7</v>
      </c>
      <c r="Y1027" t="n">
        <v>1</v>
      </c>
      <c r="Z1027" t="n">
        <v>10</v>
      </c>
    </row>
    <row r="1028">
      <c r="A1028" t="n">
        <v>19</v>
      </c>
      <c r="B1028" t="n">
        <v>145</v>
      </c>
      <c r="C1028" t="inlineStr">
        <is>
          <t xml:space="preserve">CONCLUIDO	</t>
        </is>
      </c>
      <c r="D1028" t="n">
        <v>3.1476</v>
      </c>
      <c r="E1028" t="n">
        <v>31.77</v>
      </c>
      <c r="F1028" t="n">
        <v>25.75</v>
      </c>
      <c r="G1028" t="n">
        <v>27.1</v>
      </c>
      <c r="H1028" t="n">
        <v>0.35</v>
      </c>
      <c r="I1028" t="n">
        <v>57</v>
      </c>
      <c r="J1028" t="n">
        <v>294.84</v>
      </c>
      <c r="K1028" t="n">
        <v>61.2</v>
      </c>
      <c r="L1028" t="n">
        <v>5.75</v>
      </c>
      <c r="M1028" t="n">
        <v>55</v>
      </c>
      <c r="N1028" t="n">
        <v>82.90000000000001</v>
      </c>
      <c r="O1028" t="n">
        <v>36598.44</v>
      </c>
      <c r="P1028" t="n">
        <v>444.67</v>
      </c>
      <c r="Q1028" t="n">
        <v>1397.27</v>
      </c>
      <c r="R1028" t="n">
        <v>124.2</v>
      </c>
      <c r="S1028" t="n">
        <v>66.97</v>
      </c>
      <c r="T1028" t="n">
        <v>25816.47</v>
      </c>
      <c r="U1028" t="n">
        <v>0.54</v>
      </c>
      <c r="V1028" t="n">
        <v>0.82</v>
      </c>
      <c r="W1028" t="n">
        <v>5.38</v>
      </c>
      <c r="X1028" t="n">
        <v>1.58</v>
      </c>
      <c r="Y1028" t="n">
        <v>1</v>
      </c>
      <c r="Z1028" t="n">
        <v>10</v>
      </c>
    </row>
    <row r="1029">
      <c r="A1029" t="n">
        <v>20</v>
      </c>
      <c r="B1029" t="n">
        <v>145</v>
      </c>
      <c r="C1029" t="inlineStr">
        <is>
          <t xml:space="preserve">CONCLUIDO	</t>
        </is>
      </c>
      <c r="D1029" t="n">
        <v>3.1706</v>
      </c>
      <c r="E1029" t="n">
        <v>31.54</v>
      </c>
      <c r="F1029" t="n">
        <v>25.68</v>
      </c>
      <c r="G1029" t="n">
        <v>28.53</v>
      </c>
      <c r="H1029" t="n">
        <v>0.36</v>
      </c>
      <c r="I1029" t="n">
        <v>54</v>
      </c>
      <c r="J1029" t="n">
        <v>295.36</v>
      </c>
      <c r="K1029" t="n">
        <v>61.2</v>
      </c>
      <c r="L1029" t="n">
        <v>6</v>
      </c>
      <c r="M1029" t="n">
        <v>52</v>
      </c>
      <c r="N1029" t="n">
        <v>83.16</v>
      </c>
      <c r="O1029" t="n">
        <v>36662.22</v>
      </c>
      <c r="P1029" t="n">
        <v>442.96</v>
      </c>
      <c r="Q1029" t="n">
        <v>1397.29</v>
      </c>
      <c r="R1029" t="n">
        <v>121.68</v>
      </c>
      <c r="S1029" t="n">
        <v>66.97</v>
      </c>
      <c r="T1029" t="n">
        <v>24574.03</v>
      </c>
      <c r="U1029" t="n">
        <v>0.55</v>
      </c>
      <c r="V1029" t="n">
        <v>0.82</v>
      </c>
      <c r="W1029" t="n">
        <v>5.39</v>
      </c>
      <c r="X1029" t="n">
        <v>1.51</v>
      </c>
      <c r="Y1029" t="n">
        <v>1</v>
      </c>
      <c r="Z1029" t="n">
        <v>10</v>
      </c>
    </row>
    <row r="1030">
      <c r="A1030" t="n">
        <v>21</v>
      </c>
      <c r="B1030" t="n">
        <v>145</v>
      </c>
      <c r="C1030" t="inlineStr">
        <is>
          <t xml:space="preserve">CONCLUIDO	</t>
        </is>
      </c>
      <c r="D1030" t="n">
        <v>3.1856</v>
      </c>
      <c r="E1030" t="n">
        <v>31.39</v>
      </c>
      <c r="F1030" t="n">
        <v>25.64</v>
      </c>
      <c r="G1030" t="n">
        <v>29.58</v>
      </c>
      <c r="H1030" t="n">
        <v>0.38</v>
      </c>
      <c r="I1030" t="n">
        <v>52</v>
      </c>
      <c r="J1030" t="n">
        <v>295.88</v>
      </c>
      <c r="K1030" t="n">
        <v>61.2</v>
      </c>
      <c r="L1030" t="n">
        <v>6.25</v>
      </c>
      <c r="M1030" t="n">
        <v>50</v>
      </c>
      <c r="N1030" t="n">
        <v>83.43000000000001</v>
      </c>
      <c r="O1030" t="n">
        <v>36726.12</v>
      </c>
      <c r="P1030" t="n">
        <v>441.77</v>
      </c>
      <c r="Q1030" t="n">
        <v>1397.26</v>
      </c>
      <c r="R1030" t="n">
        <v>120.73</v>
      </c>
      <c r="S1030" t="n">
        <v>66.97</v>
      </c>
      <c r="T1030" t="n">
        <v>24109.19</v>
      </c>
      <c r="U1030" t="n">
        <v>0.55</v>
      </c>
      <c r="V1030" t="n">
        <v>0.82</v>
      </c>
      <c r="W1030" t="n">
        <v>5.38</v>
      </c>
      <c r="X1030" t="n">
        <v>1.47</v>
      </c>
      <c r="Y1030" t="n">
        <v>1</v>
      </c>
      <c r="Z1030" t="n">
        <v>10</v>
      </c>
    </row>
    <row r="1031">
      <c r="A1031" t="n">
        <v>22</v>
      </c>
      <c r="B1031" t="n">
        <v>145</v>
      </c>
      <c r="C1031" t="inlineStr">
        <is>
          <t xml:space="preserve">CONCLUIDO	</t>
        </is>
      </c>
      <c r="D1031" t="n">
        <v>3.2029</v>
      </c>
      <c r="E1031" t="n">
        <v>31.22</v>
      </c>
      <c r="F1031" t="n">
        <v>25.58</v>
      </c>
      <c r="G1031" t="n">
        <v>30.69</v>
      </c>
      <c r="H1031" t="n">
        <v>0.39</v>
      </c>
      <c r="I1031" t="n">
        <v>50</v>
      </c>
      <c r="J1031" t="n">
        <v>296.4</v>
      </c>
      <c r="K1031" t="n">
        <v>61.2</v>
      </c>
      <c r="L1031" t="n">
        <v>6.5</v>
      </c>
      <c r="M1031" t="n">
        <v>48</v>
      </c>
      <c r="N1031" t="n">
        <v>83.7</v>
      </c>
      <c r="O1031" t="n">
        <v>36790.13</v>
      </c>
      <c r="P1031" t="n">
        <v>439.92</v>
      </c>
      <c r="Q1031" t="n">
        <v>1397.31</v>
      </c>
      <c r="R1031" t="n">
        <v>118.43</v>
      </c>
      <c r="S1031" t="n">
        <v>66.97</v>
      </c>
      <c r="T1031" t="n">
        <v>22964.79</v>
      </c>
      <c r="U1031" t="n">
        <v>0.57</v>
      </c>
      <c r="V1031" t="n">
        <v>0.82</v>
      </c>
      <c r="W1031" t="n">
        <v>5.38</v>
      </c>
      <c r="X1031" t="n">
        <v>1.41</v>
      </c>
      <c r="Y1031" t="n">
        <v>1</v>
      </c>
      <c r="Z1031" t="n">
        <v>10</v>
      </c>
    </row>
    <row r="1032">
      <c r="A1032" t="n">
        <v>23</v>
      </c>
      <c r="B1032" t="n">
        <v>145</v>
      </c>
      <c r="C1032" t="inlineStr">
        <is>
          <t xml:space="preserve">CONCLUIDO	</t>
        </is>
      </c>
      <c r="D1032" t="n">
        <v>3.218</v>
      </c>
      <c r="E1032" t="n">
        <v>31.08</v>
      </c>
      <c r="F1032" t="n">
        <v>25.54</v>
      </c>
      <c r="G1032" t="n">
        <v>31.92</v>
      </c>
      <c r="H1032" t="n">
        <v>0.4</v>
      </c>
      <c r="I1032" t="n">
        <v>48</v>
      </c>
      <c r="J1032" t="n">
        <v>296.92</v>
      </c>
      <c r="K1032" t="n">
        <v>61.2</v>
      </c>
      <c r="L1032" t="n">
        <v>6.75</v>
      </c>
      <c r="M1032" t="n">
        <v>46</v>
      </c>
      <c r="N1032" t="n">
        <v>83.97</v>
      </c>
      <c r="O1032" t="n">
        <v>36854.25</v>
      </c>
      <c r="P1032" t="n">
        <v>438.56</v>
      </c>
      <c r="Q1032" t="n">
        <v>1397.19</v>
      </c>
      <c r="R1032" t="n">
        <v>116.98</v>
      </c>
      <c r="S1032" t="n">
        <v>66.97</v>
      </c>
      <c r="T1032" t="n">
        <v>22253.71</v>
      </c>
      <c r="U1032" t="n">
        <v>0.57</v>
      </c>
      <c r="V1032" t="n">
        <v>0.82</v>
      </c>
      <c r="W1032" t="n">
        <v>5.38</v>
      </c>
      <c r="X1032" t="n">
        <v>1.37</v>
      </c>
      <c r="Y1032" t="n">
        <v>1</v>
      </c>
      <c r="Z1032" t="n">
        <v>10</v>
      </c>
    </row>
    <row r="1033">
      <c r="A1033" t="n">
        <v>24</v>
      </c>
      <c r="B1033" t="n">
        <v>145</v>
      </c>
      <c r="C1033" t="inlineStr">
        <is>
          <t xml:space="preserve">CONCLUIDO	</t>
        </is>
      </c>
      <c r="D1033" t="n">
        <v>3.2366</v>
      </c>
      <c r="E1033" t="n">
        <v>30.9</v>
      </c>
      <c r="F1033" t="n">
        <v>25.47</v>
      </c>
      <c r="G1033" t="n">
        <v>33.22</v>
      </c>
      <c r="H1033" t="n">
        <v>0.42</v>
      </c>
      <c r="I1033" t="n">
        <v>46</v>
      </c>
      <c r="J1033" t="n">
        <v>297.44</v>
      </c>
      <c r="K1033" t="n">
        <v>61.2</v>
      </c>
      <c r="L1033" t="n">
        <v>7</v>
      </c>
      <c r="M1033" t="n">
        <v>44</v>
      </c>
      <c r="N1033" t="n">
        <v>84.23999999999999</v>
      </c>
      <c r="O1033" t="n">
        <v>36918.48</v>
      </c>
      <c r="P1033" t="n">
        <v>436.47</v>
      </c>
      <c r="Q1033" t="n">
        <v>1397.35</v>
      </c>
      <c r="R1033" t="n">
        <v>114.69</v>
      </c>
      <c r="S1033" t="n">
        <v>66.97</v>
      </c>
      <c r="T1033" t="n">
        <v>21117.03</v>
      </c>
      <c r="U1033" t="n">
        <v>0.58</v>
      </c>
      <c r="V1033" t="n">
        <v>0.83</v>
      </c>
      <c r="W1033" t="n">
        <v>5.38</v>
      </c>
      <c r="X1033" t="n">
        <v>1.3</v>
      </c>
      <c r="Y1033" t="n">
        <v>1</v>
      </c>
      <c r="Z1033" t="n">
        <v>10</v>
      </c>
    </row>
    <row r="1034">
      <c r="A1034" t="n">
        <v>25</v>
      </c>
      <c r="B1034" t="n">
        <v>145</v>
      </c>
      <c r="C1034" t="inlineStr">
        <is>
          <t xml:space="preserve">CONCLUIDO	</t>
        </is>
      </c>
      <c r="D1034" t="n">
        <v>3.2546</v>
      </c>
      <c r="E1034" t="n">
        <v>30.73</v>
      </c>
      <c r="F1034" t="n">
        <v>25.41</v>
      </c>
      <c r="G1034" t="n">
        <v>34.64</v>
      </c>
      <c r="H1034" t="n">
        <v>0.43</v>
      </c>
      <c r="I1034" t="n">
        <v>44</v>
      </c>
      <c r="J1034" t="n">
        <v>297.96</v>
      </c>
      <c r="K1034" t="n">
        <v>61.2</v>
      </c>
      <c r="L1034" t="n">
        <v>7.25</v>
      </c>
      <c r="M1034" t="n">
        <v>42</v>
      </c>
      <c r="N1034" t="n">
        <v>84.51000000000001</v>
      </c>
      <c r="O1034" t="n">
        <v>36982.83</v>
      </c>
      <c r="P1034" t="n">
        <v>434.52</v>
      </c>
      <c r="Q1034" t="n">
        <v>1397.39</v>
      </c>
      <c r="R1034" t="n">
        <v>112.97</v>
      </c>
      <c r="S1034" t="n">
        <v>66.97</v>
      </c>
      <c r="T1034" t="n">
        <v>20266.84</v>
      </c>
      <c r="U1034" t="n">
        <v>0.59</v>
      </c>
      <c r="V1034" t="n">
        <v>0.83</v>
      </c>
      <c r="W1034" t="n">
        <v>5.37</v>
      </c>
      <c r="X1034" t="n">
        <v>1.24</v>
      </c>
      <c r="Y1034" t="n">
        <v>1</v>
      </c>
      <c r="Z1034" t="n">
        <v>10</v>
      </c>
    </row>
    <row r="1035">
      <c r="A1035" t="n">
        <v>26</v>
      </c>
      <c r="B1035" t="n">
        <v>145</v>
      </c>
      <c r="C1035" t="inlineStr">
        <is>
          <t xml:space="preserve">CONCLUIDO	</t>
        </is>
      </c>
      <c r="D1035" t="n">
        <v>3.2633</v>
      </c>
      <c r="E1035" t="n">
        <v>30.64</v>
      </c>
      <c r="F1035" t="n">
        <v>25.38</v>
      </c>
      <c r="G1035" t="n">
        <v>35.41</v>
      </c>
      <c r="H1035" t="n">
        <v>0.45</v>
      </c>
      <c r="I1035" t="n">
        <v>43</v>
      </c>
      <c r="J1035" t="n">
        <v>298.48</v>
      </c>
      <c r="K1035" t="n">
        <v>61.2</v>
      </c>
      <c r="L1035" t="n">
        <v>7.5</v>
      </c>
      <c r="M1035" t="n">
        <v>41</v>
      </c>
      <c r="N1035" t="n">
        <v>84.79000000000001</v>
      </c>
      <c r="O1035" t="n">
        <v>37047.29</v>
      </c>
      <c r="P1035" t="n">
        <v>433.77</v>
      </c>
      <c r="Q1035" t="n">
        <v>1397.28</v>
      </c>
      <c r="R1035" t="n">
        <v>111.84</v>
      </c>
      <c r="S1035" t="n">
        <v>66.97</v>
      </c>
      <c r="T1035" t="n">
        <v>19707.34</v>
      </c>
      <c r="U1035" t="n">
        <v>0.6</v>
      </c>
      <c r="V1035" t="n">
        <v>0.83</v>
      </c>
      <c r="W1035" t="n">
        <v>5.37</v>
      </c>
      <c r="X1035" t="n">
        <v>1.21</v>
      </c>
      <c r="Y1035" t="n">
        <v>1</v>
      </c>
      <c r="Z1035" t="n">
        <v>10</v>
      </c>
    </row>
    <row r="1036">
      <c r="A1036" t="n">
        <v>27</v>
      </c>
      <c r="B1036" t="n">
        <v>145</v>
      </c>
      <c r="C1036" t="inlineStr">
        <is>
          <t xml:space="preserve">CONCLUIDO	</t>
        </is>
      </c>
      <c r="D1036" t="n">
        <v>3.2849</v>
      </c>
      <c r="E1036" t="n">
        <v>30.44</v>
      </c>
      <c r="F1036" t="n">
        <v>25.28</v>
      </c>
      <c r="G1036" t="n">
        <v>37</v>
      </c>
      <c r="H1036" t="n">
        <v>0.46</v>
      </c>
      <c r="I1036" t="n">
        <v>41</v>
      </c>
      <c r="J1036" t="n">
        <v>299.01</v>
      </c>
      <c r="K1036" t="n">
        <v>61.2</v>
      </c>
      <c r="L1036" t="n">
        <v>7.75</v>
      </c>
      <c r="M1036" t="n">
        <v>39</v>
      </c>
      <c r="N1036" t="n">
        <v>85.06</v>
      </c>
      <c r="O1036" t="n">
        <v>37111.87</v>
      </c>
      <c r="P1036" t="n">
        <v>430.98</v>
      </c>
      <c r="Q1036" t="n">
        <v>1397.2</v>
      </c>
      <c r="R1036" t="n">
        <v>108.73</v>
      </c>
      <c r="S1036" t="n">
        <v>66.97</v>
      </c>
      <c r="T1036" t="n">
        <v>18162.92</v>
      </c>
      <c r="U1036" t="n">
        <v>0.62</v>
      </c>
      <c r="V1036" t="n">
        <v>0.83</v>
      </c>
      <c r="W1036" t="n">
        <v>5.36</v>
      </c>
      <c r="X1036" t="n">
        <v>1.12</v>
      </c>
      <c r="Y1036" t="n">
        <v>1</v>
      </c>
      <c r="Z1036" t="n">
        <v>10</v>
      </c>
    </row>
    <row r="1037">
      <c r="A1037" t="n">
        <v>28</v>
      </c>
      <c r="B1037" t="n">
        <v>145</v>
      </c>
      <c r="C1037" t="inlineStr">
        <is>
          <t xml:space="preserve">CONCLUIDO	</t>
        </is>
      </c>
      <c r="D1037" t="n">
        <v>3.2905</v>
      </c>
      <c r="E1037" t="n">
        <v>30.39</v>
      </c>
      <c r="F1037" t="n">
        <v>25.29</v>
      </c>
      <c r="G1037" t="n">
        <v>37.93</v>
      </c>
      <c r="H1037" t="n">
        <v>0.48</v>
      </c>
      <c r="I1037" t="n">
        <v>40</v>
      </c>
      <c r="J1037" t="n">
        <v>299.53</v>
      </c>
      <c r="K1037" t="n">
        <v>61.2</v>
      </c>
      <c r="L1037" t="n">
        <v>8</v>
      </c>
      <c r="M1037" t="n">
        <v>38</v>
      </c>
      <c r="N1037" t="n">
        <v>85.33</v>
      </c>
      <c r="O1037" t="n">
        <v>37176.68</v>
      </c>
      <c r="P1037" t="n">
        <v>430.74</v>
      </c>
      <c r="Q1037" t="n">
        <v>1397.36</v>
      </c>
      <c r="R1037" t="n">
        <v>108.86</v>
      </c>
      <c r="S1037" t="n">
        <v>66.97</v>
      </c>
      <c r="T1037" t="n">
        <v>18229.25</v>
      </c>
      <c r="U1037" t="n">
        <v>0.62</v>
      </c>
      <c r="V1037" t="n">
        <v>0.83</v>
      </c>
      <c r="W1037" t="n">
        <v>5.36</v>
      </c>
      <c r="X1037" t="n">
        <v>1.12</v>
      </c>
      <c r="Y1037" t="n">
        <v>1</v>
      </c>
      <c r="Z1037" t="n">
        <v>10</v>
      </c>
    </row>
    <row r="1038">
      <c r="A1038" t="n">
        <v>29</v>
      </c>
      <c r="B1038" t="n">
        <v>145</v>
      </c>
      <c r="C1038" t="inlineStr">
        <is>
          <t xml:space="preserve">CONCLUIDO	</t>
        </is>
      </c>
      <c r="D1038" t="n">
        <v>3.3002</v>
      </c>
      <c r="E1038" t="n">
        <v>30.3</v>
      </c>
      <c r="F1038" t="n">
        <v>25.25</v>
      </c>
      <c r="G1038" t="n">
        <v>38.85</v>
      </c>
      <c r="H1038" t="n">
        <v>0.49</v>
      </c>
      <c r="I1038" t="n">
        <v>39</v>
      </c>
      <c r="J1038" t="n">
        <v>300.06</v>
      </c>
      <c r="K1038" t="n">
        <v>61.2</v>
      </c>
      <c r="L1038" t="n">
        <v>8.25</v>
      </c>
      <c r="M1038" t="n">
        <v>37</v>
      </c>
      <c r="N1038" t="n">
        <v>85.61</v>
      </c>
      <c r="O1038" t="n">
        <v>37241.49</v>
      </c>
      <c r="P1038" t="n">
        <v>429.37</v>
      </c>
      <c r="Q1038" t="n">
        <v>1397.31</v>
      </c>
      <c r="R1038" t="n">
        <v>107.86</v>
      </c>
      <c r="S1038" t="n">
        <v>66.97</v>
      </c>
      <c r="T1038" t="n">
        <v>17738.84</v>
      </c>
      <c r="U1038" t="n">
        <v>0.62</v>
      </c>
      <c r="V1038" t="n">
        <v>0.83</v>
      </c>
      <c r="W1038" t="n">
        <v>5.36</v>
      </c>
      <c r="X1038" t="n">
        <v>1.08</v>
      </c>
      <c r="Y1038" t="n">
        <v>1</v>
      </c>
      <c r="Z1038" t="n">
        <v>10</v>
      </c>
    </row>
    <row r="1039">
      <c r="A1039" t="n">
        <v>30</v>
      </c>
      <c r="B1039" t="n">
        <v>145</v>
      </c>
      <c r="C1039" t="inlineStr">
        <is>
          <t xml:space="preserve">CONCLUIDO	</t>
        </is>
      </c>
      <c r="D1039" t="n">
        <v>3.3186</v>
      </c>
      <c r="E1039" t="n">
        <v>30.13</v>
      </c>
      <c r="F1039" t="n">
        <v>25.19</v>
      </c>
      <c r="G1039" t="n">
        <v>40.85</v>
      </c>
      <c r="H1039" t="n">
        <v>0.5</v>
      </c>
      <c r="I1039" t="n">
        <v>37</v>
      </c>
      <c r="J1039" t="n">
        <v>300.59</v>
      </c>
      <c r="K1039" t="n">
        <v>61.2</v>
      </c>
      <c r="L1039" t="n">
        <v>8.5</v>
      </c>
      <c r="M1039" t="n">
        <v>35</v>
      </c>
      <c r="N1039" t="n">
        <v>85.89</v>
      </c>
      <c r="O1039" t="n">
        <v>37306.42</v>
      </c>
      <c r="P1039" t="n">
        <v>426.99</v>
      </c>
      <c r="Q1039" t="n">
        <v>1397.41</v>
      </c>
      <c r="R1039" t="n">
        <v>106.05</v>
      </c>
      <c r="S1039" t="n">
        <v>66.97</v>
      </c>
      <c r="T1039" t="n">
        <v>16840.04</v>
      </c>
      <c r="U1039" t="n">
        <v>0.63</v>
      </c>
      <c r="V1039" t="n">
        <v>0.84</v>
      </c>
      <c r="W1039" t="n">
        <v>5.35</v>
      </c>
      <c r="X1039" t="n">
        <v>1.02</v>
      </c>
      <c r="Y1039" t="n">
        <v>1</v>
      </c>
      <c r="Z1039" t="n">
        <v>10</v>
      </c>
    </row>
    <row r="1040">
      <c r="A1040" t="n">
        <v>31</v>
      </c>
      <c r="B1040" t="n">
        <v>145</v>
      </c>
      <c r="C1040" t="inlineStr">
        <is>
          <t xml:space="preserve">CONCLUIDO	</t>
        </is>
      </c>
      <c r="D1040" t="n">
        <v>3.3265</v>
      </c>
      <c r="E1040" t="n">
        <v>30.06</v>
      </c>
      <c r="F1040" t="n">
        <v>25.17</v>
      </c>
      <c r="G1040" t="n">
        <v>41.95</v>
      </c>
      <c r="H1040" t="n">
        <v>0.52</v>
      </c>
      <c r="I1040" t="n">
        <v>36</v>
      </c>
      <c r="J1040" t="n">
        <v>301.11</v>
      </c>
      <c r="K1040" t="n">
        <v>61.2</v>
      </c>
      <c r="L1040" t="n">
        <v>8.75</v>
      </c>
      <c r="M1040" t="n">
        <v>34</v>
      </c>
      <c r="N1040" t="n">
        <v>86.16</v>
      </c>
      <c r="O1040" t="n">
        <v>37371.47</v>
      </c>
      <c r="P1040" t="n">
        <v>426.33</v>
      </c>
      <c r="Q1040" t="n">
        <v>1397.27</v>
      </c>
      <c r="R1040" t="n">
        <v>105.33</v>
      </c>
      <c r="S1040" t="n">
        <v>66.97</v>
      </c>
      <c r="T1040" t="n">
        <v>16487.54</v>
      </c>
      <c r="U1040" t="n">
        <v>0.64</v>
      </c>
      <c r="V1040" t="n">
        <v>0.84</v>
      </c>
      <c r="W1040" t="n">
        <v>5.35</v>
      </c>
      <c r="X1040" t="n">
        <v>1.01</v>
      </c>
      <c r="Y1040" t="n">
        <v>1</v>
      </c>
      <c r="Z1040" t="n">
        <v>10</v>
      </c>
    </row>
    <row r="1041">
      <c r="A1041" t="n">
        <v>32</v>
      </c>
      <c r="B1041" t="n">
        <v>145</v>
      </c>
      <c r="C1041" t="inlineStr">
        <is>
          <t xml:space="preserve">CONCLUIDO	</t>
        </is>
      </c>
      <c r="D1041" t="n">
        <v>3.3361</v>
      </c>
      <c r="E1041" t="n">
        <v>29.98</v>
      </c>
      <c r="F1041" t="n">
        <v>25.14</v>
      </c>
      <c r="G1041" t="n">
        <v>43.1</v>
      </c>
      <c r="H1041" t="n">
        <v>0.53</v>
      </c>
      <c r="I1041" t="n">
        <v>35</v>
      </c>
      <c r="J1041" t="n">
        <v>301.64</v>
      </c>
      <c r="K1041" t="n">
        <v>61.2</v>
      </c>
      <c r="L1041" t="n">
        <v>9</v>
      </c>
      <c r="M1041" t="n">
        <v>33</v>
      </c>
      <c r="N1041" t="n">
        <v>86.44</v>
      </c>
      <c r="O1041" t="n">
        <v>37436.63</v>
      </c>
      <c r="P1041" t="n">
        <v>424.73</v>
      </c>
      <c r="Q1041" t="n">
        <v>1397.17</v>
      </c>
      <c r="R1041" t="n">
        <v>104.25</v>
      </c>
      <c r="S1041" t="n">
        <v>66.97</v>
      </c>
      <c r="T1041" t="n">
        <v>15950.44</v>
      </c>
      <c r="U1041" t="n">
        <v>0.64</v>
      </c>
      <c r="V1041" t="n">
        <v>0.84</v>
      </c>
      <c r="W1041" t="n">
        <v>5.35</v>
      </c>
      <c r="X1041" t="n">
        <v>0.97</v>
      </c>
      <c r="Y1041" t="n">
        <v>1</v>
      </c>
      <c r="Z1041" t="n">
        <v>10</v>
      </c>
    </row>
    <row r="1042">
      <c r="A1042" t="n">
        <v>33</v>
      </c>
      <c r="B1042" t="n">
        <v>145</v>
      </c>
      <c r="C1042" t="inlineStr">
        <is>
          <t xml:space="preserve">CONCLUIDO	</t>
        </is>
      </c>
      <c r="D1042" t="n">
        <v>3.3457</v>
      </c>
      <c r="E1042" t="n">
        <v>29.89</v>
      </c>
      <c r="F1042" t="n">
        <v>25.11</v>
      </c>
      <c r="G1042" t="n">
        <v>44.31</v>
      </c>
      <c r="H1042" t="n">
        <v>0.55</v>
      </c>
      <c r="I1042" t="n">
        <v>34</v>
      </c>
      <c r="J1042" t="n">
        <v>302.17</v>
      </c>
      <c r="K1042" t="n">
        <v>61.2</v>
      </c>
      <c r="L1042" t="n">
        <v>9.25</v>
      </c>
      <c r="M1042" t="n">
        <v>32</v>
      </c>
      <c r="N1042" t="n">
        <v>86.72</v>
      </c>
      <c r="O1042" t="n">
        <v>37501.91</v>
      </c>
      <c r="P1042" t="n">
        <v>423.76</v>
      </c>
      <c r="Q1042" t="n">
        <v>1397.28</v>
      </c>
      <c r="R1042" t="n">
        <v>103.15</v>
      </c>
      <c r="S1042" t="n">
        <v>66.97</v>
      </c>
      <c r="T1042" t="n">
        <v>15404.95</v>
      </c>
      <c r="U1042" t="n">
        <v>0.65</v>
      </c>
      <c r="V1042" t="n">
        <v>0.84</v>
      </c>
      <c r="W1042" t="n">
        <v>5.35</v>
      </c>
      <c r="X1042" t="n">
        <v>0.9399999999999999</v>
      </c>
      <c r="Y1042" t="n">
        <v>1</v>
      </c>
      <c r="Z1042" t="n">
        <v>10</v>
      </c>
    </row>
    <row r="1043">
      <c r="A1043" t="n">
        <v>34</v>
      </c>
      <c r="B1043" t="n">
        <v>145</v>
      </c>
      <c r="C1043" t="inlineStr">
        <is>
          <t xml:space="preserve">CONCLUIDO	</t>
        </is>
      </c>
      <c r="D1043" t="n">
        <v>3.355</v>
      </c>
      <c r="E1043" t="n">
        <v>29.81</v>
      </c>
      <c r="F1043" t="n">
        <v>25.08</v>
      </c>
      <c r="G1043" t="n">
        <v>45.6</v>
      </c>
      <c r="H1043" t="n">
        <v>0.5600000000000001</v>
      </c>
      <c r="I1043" t="n">
        <v>33</v>
      </c>
      <c r="J1043" t="n">
        <v>302.7</v>
      </c>
      <c r="K1043" t="n">
        <v>61.2</v>
      </c>
      <c r="L1043" t="n">
        <v>9.5</v>
      </c>
      <c r="M1043" t="n">
        <v>31</v>
      </c>
      <c r="N1043" t="n">
        <v>87</v>
      </c>
      <c r="O1043" t="n">
        <v>37567.32</v>
      </c>
      <c r="P1043" t="n">
        <v>422.8</v>
      </c>
      <c r="Q1043" t="n">
        <v>1397.22</v>
      </c>
      <c r="R1043" t="n">
        <v>102.04</v>
      </c>
      <c r="S1043" t="n">
        <v>66.97</v>
      </c>
      <c r="T1043" t="n">
        <v>14857.99</v>
      </c>
      <c r="U1043" t="n">
        <v>0.66</v>
      </c>
      <c r="V1043" t="n">
        <v>0.84</v>
      </c>
      <c r="W1043" t="n">
        <v>5.36</v>
      </c>
      <c r="X1043" t="n">
        <v>0.91</v>
      </c>
      <c r="Y1043" t="n">
        <v>1</v>
      </c>
      <c r="Z1043" t="n">
        <v>10</v>
      </c>
    </row>
    <row r="1044">
      <c r="A1044" t="n">
        <v>35</v>
      </c>
      <c r="B1044" t="n">
        <v>145</v>
      </c>
      <c r="C1044" t="inlineStr">
        <is>
          <t xml:space="preserve">CONCLUIDO	</t>
        </is>
      </c>
      <c r="D1044" t="n">
        <v>3.3634</v>
      </c>
      <c r="E1044" t="n">
        <v>29.73</v>
      </c>
      <c r="F1044" t="n">
        <v>25.06</v>
      </c>
      <c r="G1044" t="n">
        <v>46.98</v>
      </c>
      <c r="H1044" t="n">
        <v>0.57</v>
      </c>
      <c r="I1044" t="n">
        <v>32</v>
      </c>
      <c r="J1044" t="n">
        <v>303.23</v>
      </c>
      <c r="K1044" t="n">
        <v>61.2</v>
      </c>
      <c r="L1044" t="n">
        <v>9.75</v>
      </c>
      <c r="M1044" t="n">
        <v>30</v>
      </c>
      <c r="N1044" t="n">
        <v>87.28</v>
      </c>
      <c r="O1044" t="n">
        <v>37632.84</v>
      </c>
      <c r="P1044" t="n">
        <v>422.25</v>
      </c>
      <c r="Q1044" t="n">
        <v>1397.19</v>
      </c>
      <c r="R1044" t="n">
        <v>101.45</v>
      </c>
      <c r="S1044" t="n">
        <v>66.97</v>
      </c>
      <c r="T1044" t="n">
        <v>14565.35</v>
      </c>
      <c r="U1044" t="n">
        <v>0.66</v>
      </c>
      <c r="V1044" t="n">
        <v>0.84</v>
      </c>
      <c r="W1044" t="n">
        <v>5.35</v>
      </c>
      <c r="X1044" t="n">
        <v>0.89</v>
      </c>
      <c r="Y1044" t="n">
        <v>1</v>
      </c>
      <c r="Z1044" t="n">
        <v>10</v>
      </c>
    </row>
    <row r="1045">
      <c r="A1045" t="n">
        <v>36</v>
      </c>
      <c r="B1045" t="n">
        <v>145</v>
      </c>
      <c r="C1045" t="inlineStr">
        <is>
          <t xml:space="preserve">CONCLUIDO	</t>
        </is>
      </c>
      <c r="D1045" t="n">
        <v>3.3626</v>
      </c>
      <c r="E1045" t="n">
        <v>29.74</v>
      </c>
      <c r="F1045" t="n">
        <v>25.07</v>
      </c>
      <c r="G1045" t="n">
        <v>47</v>
      </c>
      <c r="H1045" t="n">
        <v>0.59</v>
      </c>
      <c r="I1045" t="n">
        <v>32</v>
      </c>
      <c r="J1045" t="n">
        <v>303.76</v>
      </c>
      <c r="K1045" t="n">
        <v>61.2</v>
      </c>
      <c r="L1045" t="n">
        <v>10</v>
      </c>
      <c r="M1045" t="n">
        <v>30</v>
      </c>
      <c r="N1045" t="n">
        <v>87.56999999999999</v>
      </c>
      <c r="O1045" t="n">
        <v>37698.48</v>
      </c>
      <c r="P1045" t="n">
        <v>420.94</v>
      </c>
      <c r="Q1045" t="n">
        <v>1397.27</v>
      </c>
      <c r="R1045" t="n">
        <v>102.03</v>
      </c>
      <c r="S1045" t="n">
        <v>66.97</v>
      </c>
      <c r="T1045" t="n">
        <v>14857.6</v>
      </c>
      <c r="U1045" t="n">
        <v>0.66</v>
      </c>
      <c r="V1045" t="n">
        <v>0.84</v>
      </c>
      <c r="W1045" t="n">
        <v>5.34</v>
      </c>
      <c r="X1045" t="n">
        <v>0.9</v>
      </c>
      <c r="Y1045" t="n">
        <v>1</v>
      </c>
      <c r="Z1045" t="n">
        <v>10</v>
      </c>
    </row>
    <row r="1046">
      <c r="A1046" t="n">
        <v>37</v>
      </c>
      <c r="B1046" t="n">
        <v>145</v>
      </c>
      <c r="C1046" t="inlineStr">
        <is>
          <t xml:space="preserve">CONCLUIDO	</t>
        </is>
      </c>
      <c r="D1046" t="n">
        <v>3.3739</v>
      </c>
      <c r="E1046" t="n">
        <v>29.64</v>
      </c>
      <c r="F1046" t="n">
        <v>25.02</v>
      </c>
      <c r="G1046" t="n">
        <v>48.42</v>
      </c>
      <c r="H1046" t="n">
        <v>0.6</v>
      </c>
      <c r="I1046" t="n">
        <v>31</v>
      </c>
      <c r="J1046" t="n">
        <v>304.3</v>
      </c>
      <c r="K1046" t="n">
        <v>61.2</v>
      </c>
      <c r="L1046" t="n">
        <v>10.25</v>
      </c>
      <c r="M1046" t="n">
        <v>29</v>
      </c>
      <c r="N1046" t="n">
        <v>87.84999999999999</v>
      </c>
      <c r="O1046" t="n">
        <v>37764.25</v>
      </c>
      <c r="P1046" t="n">
        <v>419.85</v>
      </c>
      <c r="Q1046" t="n">
        <v>1397.29</v>
      </c>
      <c r="R1046" t="n">
        <v>100.34</v>
      </c>
      <c r="S1046" t="n">
        <v>66.97</v>
      </c>
      <c r="T1046" t="n">
        <v>14015.07</v>
      </c>
      <c r="U1046" t="n">
        <v>0.67</v>
      </c>
      <c r="V1046" t="n">
        <v>0.84</v>
      </c>
      <c r="W1046" t="n">
        <v>5.34</v>
      </c>
      <c r="X1046" t="n">
        <v>0.85</v>
      </c>
      <c r="Y1046" t="n">
        <v>1</v>
      </c>
      <c r="Z1046" t="n">
        <v>10</v>
      </c>
    </row>
    <row r="1047">
      <c r="A1047" t="n">
        <v>38</v>
      </c>
      <c r="B1047" t="n">
        <v>145</v>
      </c>
      <c r="C1047" t="inlineStr">
        <is>
          <t xml:space="preserve">CONCLUIDO	</t>
        </is>
      </c>
      <c r="D1047" t="n">
        <v>3.3827</v>
      </c>
      <c r="E1047" t="n">
        <v>29.56</v>
      </c>
      <c r="F1047" t="n">
        <v>25</v>
      </c>
      <c r="G1047" t="n">
        <v>49.99</v>
      </c>
      <c r="H1047" t="n">
        <v>0.61</v>
      </c>
      <c r="I1047" t="n">
        <v>30</v>
      </c>
      <c r="J1047" t="n">
        <v>304.83</v>
      </c>
      <c r="K1047" t="n">
        <v>61.2</v>
      </c>
      <c r="L1047" t="n">
        <v>10.5</v>
      </c>
      <c r="M1047" t="n">
        <v>28</v>
      </c>
      <c r="N1047" t="n">
        <v>88.13</v>
      </c>
      <c r="O1047" t="n">
        <v>37830.13</v>
      </c>
      <c r="P1047" t="n">
        <v>418.54</v>
      </c>
      <c r="Q1047" t="n">
        <v>1397.21</v>
      </c>
      <c r="R1047" t="n">
        <v>99.83</v>
      </c>
      <c r="S1047" t="n">
        <v>66.97</v>
      </c>
      <c r="T1047" t="n">
        <v>13767.43</v>
      </c>
      <c r="U1047" t="n">
        <v>0.67</v>
      </c>
      <c r="V1047" t="n">
        <v>0.84</v>
      </c>
      <c r="W1047" t="n">
        <v>5.34</v>
      </c>
      <c r="X1047" t="n">
        <v>0.83</v>
      </c>
      <c r="Y1047" t="n">
        <v>1</v>
      </c>
      <c r="Z1047" t="n">
        <v>10</v>
      </c>
    </row>
    <row r="1048">
      <c r="A1048" t="n">
        <v>39</v>
      </c>
      <c r="B1048" t="n">
        <v>145</v>
      </c>
      <c r="C1048" t="inlineStr">
        <is>
          <t xml:space="preserve">CONCLUIDO	</t>
        </is>
      </c>
      <c r="D1048" t="n">
        <v>3.3935</v>
      </c>
      <c r="E1048" t="n">
        <v>29.47</v>
      </c>
      <c r="F1048" t="n">
        <v>24.96</v>
      </c>
      <c r="G1048" t="n">
        <v>51.63</v>
      </c>
      <c r="H1048" t="n">
        <v>0.63</v>
      </c>
      <c r="I1048" t="n">
        <v>29</v>
      </c>
      <c r="J1048" t="n">
        <v>305.37</v>
      </c>
      <c r="K1048" t="n">
        <v>61.2</v>
      </c>
      <c r="L1048" t="n">
        <v>10.75</v>
      </c>
      <c r="M1048" t="n">
        <v>27</v>
      </c>
      <c r="N1048" t="n">
        <v>88.42</v>
      </c>
      <c r="O1048" t="n">
        <v>37896.14</v>
      </c>
      <c r="P1048" t="n">
        <v>417.1</v>
      </c>
      <c r="Q1048" t="n">
        <v>1397.24</v>
      </c>
      <c r="R1048" t="n">
        <v>98.36</v>
      </c>
      <c r="S1048" t="n">
        <v>66.97</v>
      </c>
      <c r="T1048" t="n">
        <v>13037.47</v>
      </c>
      <c r="U1048" t="n">
        <v>0.68</v>
      </c>
      <c r="V1048" t="n">
        <v>0.84</v>
      </c>
      <c r="W1048" t="n">
        <v>5.34</v>
      </c>
      <c r="X1048" t="n">
        <v>0.79</v>
      </c>
      <c r="Y1048" t="n">
        <v>1</v>
      </c>
      <c r="Z1048" t="n">
        <v>10</v>
      </c>
    </row>
    <row r="1049">
      <c r="A1049" t="n">
        <v>40</v>
      </c>
      <c r="B1049" t="n">
        <v>145</v>
      </c>
      <c r="C1049" t="inlineStr">
        <is>
          <t xml:space="preserve">CONCLUIDO	</t>
        </is>
      </c>
      <c r="D1049" t="n">
        <v>3.3907</v>
      </c>
      <c r="E1049" t="n">
        <v>29.49</v>
      </c>
      <c r="F1049" t="n">
        <v>24.98</v>
      </c>
      <c r="G1049" t="n">
        <v>51.68</v>
      </c>
      <c r="H1049" t="n">
        <v>0.64</v>
      </c>
      <c r="I1049" t="n">
        <v>29</v>
      </c>
      <c r="J1049" t="n">
        <v>305.9</v>
      </c>
      <c r="K1049" t="n">
        <v>61.2</v>
      </c>
      <c r="L1049" t="n">
        <v>11</v>
      </c>
      <c r="M1049" t="n">
        <v>27</v>
      </c>
      <c r="N1049" t="n">
        <v>88.7</v>
      </c>
      <c r="O1049" t="n">
        <v>37962.28</v>
      </c>
      <c r="P1049" t="n">
        <v>416.58</v>
      </c>
      <c r="Q1049" t="n">
        <v>1397.25</v>
      </c>
      <c r="R1049" t="n">
        <v>99.2</v>
      </c>
      <c r="S1049" t="n">
        <v>66.97</v>
      </c>
      <c r="T1049" t="n">
        <v>13454.58</v>
      </c>
      <c r="U1049" t="n">
        <v>0.68</v>
      </c>
      <c r="V1049" t="n">
        <v>0.84</v>
      </c>
      <c r="W1049" t="n">
        <v>5.34</v>
      </c>
      <c r="X1049" t="n">
        <v>0.8100000000000001</v>
      </c>
      <c r="Y1049" t="n">
        <v>1</v>
      </c>
      <c r="Z1049" t="n">
        <v>10</v>
      </c>
    </row>
    <row r="1050">
      <c r="A1050" t="n">
        <v>41</v>
      </c>
      <c r="B1050" t="n">
        <v>145</v>
      </c>
      <c r="C1050" t="inlineStr">
        <is>
          <t xml:space="preserve">CONCLUIDO	</t>
        </is>
      </c>
      <c r="D1050" t="n">
        <v>3.4022</v>
      </c>
      <c r="E1050" t="n">
        <v>29.39</v>
      </c>
      <c r="F1050" t="n">
        <v>24.93</v>
      </c>
      <c r="G1050" t="n">
        <v>53.43</v>
      </c>
      <c r="H1050" t="n">
        <v>0.65</v>
      </c>
      <c r="I1050" t="n">
        <v>28</v>
      </c>
      <c r="J1050" t="n">
        <v>306.44</v>
      </c>
      <c r="K1050" t="n">
        <v>61.2</v>
      </c>
      <c r="L1050" t="n">
        <v>11.25</v>
      </c>
      <c r="M1050" t="n">
        <v>26</v>
      </c>
      <c r="N1050" t="n">
        <v>88.98999999999999</v>
      </c>
      <c r="O1050" t="n">
        <v>38028.53</v>
      </c>
      <c r="P1050" t="n">
        <v>415.82</v>
      </c>
      <c r="Q1050" t="n">
        <v>1397.28</v>
      </c>
      <c r="R1050" t="n">
        <v>97.76000000000001</v>
      </c>
      <c r="S1050" t="n">
        <v>66.97</v>
      </c>
      <c r="T1050" t="n">
        <v>12743.04</v>
      </c>
      <c r="U1050" t="n">
        <v>0.6899999999999999</v>
      </c>
      <c r="V1050" t="n">
        <v>0.84</v>
      </c>
      <c r="W1050" t="n">
        <v>5.33</v>
      </c>
      <c r="X1050" t="n">
        <v>0.77</v>
      </c>
      <c r="Y1050" t="n">
        <v>1</v>
      </c>
      <c r="Z1050" t="n">
        <v>10</v>
      </c>
    </row>
    <row r="1051">
      <c r="A1051" t="n">
        <v>42</v>
      </c>
      <c r="B1051" t="n">
        <v>145</v>
      </c>
      <c r="C1051" t="inlineStr">
        <is>
          <t xml:space="preserve">CONCLUIDO	</t>
        </is>
      </c>
      <c r="D1051" t="n">
        <v>3.4112</v>
      </c>
      <c r="E1051" t="n">
        <v>29.32</v>
      </c>
      <c r="F1051" t="n">
        <v>24.91</v>
      </c>
      <c r="G1051" t="n">
        <v>55.36</v>
      </c>
      <c r="H1051" t="n">
        <v>0.67</v>
      </c>
      <c r="I1051" t="n">
        <v>27</v>
      </c>
      <c r="J1051" t="n">
        <v>306.98</v>
      </c>
      <c r="K1051" t="n">
        <v>61.2</v>
      </c>
      <c r="L1051" t="n">
        <v>11.5</v>
      </c>
      <c r="M1051" t="n">
        <v>25</v>
      </c>
      <c r="N1051" t="n">
        <v>89.28</v>
      </c>
      <c r="O1051" t="n">
        <v>38094.91</v>
      </c>
      <c r="P1051" t="n">
        <v>414.31</v>
      </c>
      <c r="Q1051" t="n">
        <v>1397.2</v>
      </c>
      <c r="R1051" t="n">
        <v>96.79000000000001</v>
      </c>
      <c r="S1051" t="n">
        <v>66.97</v>
      </c>
      <c r="T1051" t="n">
        <v>12262.12</v>
      </c>
      <c r="U1051" t="n">
        <v>0.6899999999999999</v>
      </c>
      <c r="V1051" t="n">
        <v>0.84</v>
      </c>
      <c r="W1051" t="n">
        <v>5.34</v>
      </c>
      <c r="X1051" t="n">
        <v>0.75</v>
      </c>
      <c r="Y1051" t="n">
        <v>1</v>
      </c>
      <c r="Z1051" t="n">
        <v>10</v>
      </c>
    </row>
    <row r="1052">
      <c r="A1052" t="n">
        <v>43</v>
      </c>
      <c r="B1052" t="n">
        <v>145</v>
      </c>
      <c r="C1052" t="inlineStr">
        <is>
          <t xml:space="preserve">CONCLUIDO	</t>
        </is>
      </c>
      <c r="D1052" t="n">
        <v>3.4115</v>
      </c>
      <c r="E1052" t="n">
        <v>29.31</v>
      </c>
      <c r="F1052" t="n">
        <v>24.91</v>
      </c>
      <c r="G1052" t="n">
        <v>55.35</v>
      </c>
      <c r="H1052" t="n">
        <v>0.68</v>
      </c>
      <c r="I1052" t="n">
        <v>27</v>
      </c>
      <c r="J1052" t="n">
        <v>307.52</v>
      </c>
      <c r="K1052" t="n">
        <v>61.2</v>
      </c>
      <c r="L1052" t="n">
        <v>11.75</v>
      </c>
      <c r="M1052" t="n">
        <v>25</v>
      </c>
      <c r="N1052" t="n">
        <v>89.56999999999999</v>
      </c>
      <c r="O1052" t="n">
        <v>38161.42</v>
      </c>
      <c r="P1052" t="n">
        <v>413.32</v>
      </c>
      <c r="Q1052" t="n">
        <v>1397.26</v>
      </c>
      <c r="R1052" t="n">
        <v>96.66</v>
      </c>
      <c r="S1052" t="n">
        <v>66.97</v>
      </c>
      <c r="T1052" t="n">
        <v>12198.95</v>
      </c>
      <c r="U1052" t="n">
        <v>0.6899999999999999</v>
      </c>
      <c r="V1052" t="n">
        <v>0.84</v>
      </c>
      <c r="W1052" t="n">
        <v>5.34</v>
      </c>
      <c r="X1052" t="n">
        <v>0.74</v>
      </c>
      <c r="Y1052" t="n">
        <v>1</v>
      </c>
      <c r="Z1052" t="n">
        <v>10</v>
      </c>
    </row>
    <row r="1053">
      <c r="A1053" t="n">
        <v>44</v>
      </c>
      <c r="B1053" t="n">
        <v>145</v>
      </c>
      <c r="C1053" t="inlineStr">
        <is>
          <t xml:space="preserve">CONCLUIDO	</t>
        </is>
      </c>
      <c r="D1053" t="n">
        <v>3.4207</v>
      </c>
      <c r="E1053" t="n">
        <v>29.23</v>
      </c>
      <c r="F1053" t="n">
        <v>24.88</v>
      </c>
      <c r="G1053" t="n">
        <v>57.42</v>
      </c>
      <c r="H1053" t="n">
        <v>0.6899999999999999</v>
      </c>
      <c r="I1053" t="n">
        <v>26</v>
      </c>
      <c r="J1053" t="n">
        <v>308.06</v>
      </c>
      <c r="K1053" t="n">
        <v>61.2</v>
      </c>
      <c r="L1053" t="n">
        <v>12</v>
      </c>
      <c r="M1053" t="n">
        <v>24</v>
      </c>
      <c r="N1053" t="n">
        <v>89.86</v>
      </c>
      <c r="O1053" t="n">
        <v>38228.06</v>
      </c>
      <c r="P1053" t="n">
        <v>411.95</v>
      </c>
      <c r="Q1053" t="n">
        <v>1397.19</v>
      </c>
      <c r="R1053" t="n">
        <v>95.81</v>
      </c>
      <c r="S1053" t="n">
        <v>66.97</v>
      </c>
      <c r="T1053" t="n">
        <v>11775.42</v>
      </c>
      <c r="U1053" t="n">
        <v>0.7</v>
      </c>
      <c r="V1053" t="n">
        <v>0.85</v>
      </c>
      <c r="W1053" t="n">
        <v>5.34</v>
      </c>
      <c r="X1053" t="n">
        <v>0.72</v>
      </c>
      <c r="Y1053" t="n">
        <v>1</v>
      </c>
      <c r="Z1053" t="n">
        <v>10</v>
      </c>
    </row>
    <row r="1054">
      <c r="A1054" t="n">
        <v>45</v>
      </c>
      <c r="B1054" t="n">
        <v>145</v>
      </c>
      <c r="C1054" t="inlineStr">
        <is>
          <t xml:space="preserve">CONCLUIDO	</t>
        </is>
      </c>
      <c r="D1054" t="n">
        <v>3.4324</v>
      </c>
      <c r="E1054" t="n">
        <v>29.13</v>
      </c>
      <c r="F1054" t="n">
        <v>24.84</v>
      </c>
      <c r="G1054" t="n">
        <v>59.61</v>
      </c>
      <c r="H1054" t="n">
        <v>0.71</v>
      </c>
      <c r="I1054" t="n">
        <v>25</v>
      </c>
      <c r="J1054" t="n">
        <v>308.6</v>
      </c>
      <c r="K1054" t="n">
        <v>61.2</v>
      </c>
      <c r="L1054" t="n">
        <v>12.25</v>
      </c>
      <c r="M1054" t="n">
        <v>23</v>
      </c>
      <c r="N1054" t="n">
        <v>90.15000000000001</v>
      </c>
      <c r="O1054" t="n">
        <v>38294.82</v>
      </c>
      <c r="P1054" t="n">
        <v>410.72</v>
      </c>
      <c r="Q1054" t="n">
        <v>1397.24</v>
      </c>
      <c r="R1054" t="n">
        <v>94.5</v>
      </c>
      <c r="S1054" t="n">
        <v>66.97</v>
      </c>
      <c r="T1054" t="n">
        <v>11127.18</v>
      </c>
      <c r="U1054" t="n">
        <v>0.71</v>
      </c>
      <c r="V1054" t="n">
        <v>0.85</v>
      </c>
      <c r="W1054" t="n">
        <v>5.33</v>
      </c>
      <c r="X1054" t="n">
        <v>0.67</v>
      </c>
      <c r="Y1054" t="n">
        <v>1</v>
      </c>
      <c r="Z1054" t="n">
        <v>10</v>
      </c>
    </row>
    <row r="1055">
      <c r="A1055" t="n">
        <v>46</v>
      </c>
      <c r="B1055" t="n">
        <v>145</v>
      </c>
      <c r="C1055" t="inlineStr">
        <is>
          <t xml:space="preserve">CONCLUIDO	</t>
        </is>
      </c>
      <c r="D1055" t="n">
        <v>3.4315</v>
      </c>
      <c r="E1055" t="n">
        <v>29.14</v>
      </c>
      <c r="F1055" t="n">
        <v>24.85</v>
      </c>
      <c r="G1055" t="n">
        <v>59.63</v>
      </c>
      <c r="H1055" t="n">
        <v>0.72</v>
      </c>
      <c r="I1055" t="n">
        <v>25</v>
      </c>
      <c r="J1055" t="n">
        <v>309.14</v>
      </c>
      <c r="K1055" t="n">
        <v>61.2</v>
      </c>
      <c r="L1055" t="n">
        <v>12.5</v>
      </c>
      <c r="M1055" t="n">
        <v>23</v>
      </c>
      <c r="N1055" t="n">
        <v>90.44</v>
      </c>
      <c r="O1055" t="n">
        <v>38361.7</v>
      </c>
      <c r="P1055" t="n">
        <v>410.54</v>
      </c>
      <c r="Q1055" t="n">
        <v>1397.19</v>
      </c>
      <c r="R1055" t="n">
        <v>94.81999999999999</v>
      </c>
      <c r="S1055" t="n">
        <v>66.97</v>
      </c>
      <c r="T1055" t="n">
        <v>11286.74</v>
      </c>
      <c r="U1055" t="n">
        <v>0.71</v>
      </c>
      <c r="V1055" t="n">
        <v>0.85</v>
      </c>
      <c r="W1055" t="n">
        <v>5.33</v>
      </c>
      <c r="X1055" t="n">
        <v>0.68</v>
      </c>
      <c r="Y1055" t="n">
        <v>1</v>
      </c>
      <c r="Z1055" t="n">
        <v>10</v>
      </c>
    </row>
    <row r="1056">
      <c r="A1056" t="n">
        <v>47</v>
      </c>
      <c r="B1056" t="n">
        <v>145</v>
      </c>
      <c r="C1056" t="inlineStr">
        <is>
          <t xml:space="preserve">CONCLUIDO	</t>
        </is>
      </c>
      <c r="D1056" t="n">
        <v>3.4409</v>
      </c>
      <c r="E1056" t="n">
        <v>29.06</v>
      </c>
      <c r="F1056" t="n">
        <v>24.82</v>
      </c>
      <c r="G1056" t="n">
        <v>62.05</v>
      </c>
      <c r="H1056" t="n">
        <v>0.73</v>
      </c>
      <c r="I1056" t="n">
        <v>24</v>
      </c>
      <c r="J1056" t="n">
        <v>309.68</v>
      </c>
      <c r="K1056" t="n">
        <v>61.2</v>
      </c>
      <c r="L1056" t="n">
        <v>12.75</v>
      </c>
      <c r="M1056" t="n">
        <v>22</v>
      </c>
      <c r="N1056" t="n">
        <v>90.73999999999999</v>
      </c>
      <c r="O1056" t="n">
        <v>38428.72</v>
      </c>
      <c r="P1056" t="n">
        <v>408.85</v>
      </c>
      <c r="Q1056" t="n">
        <v>1397.27</v>
      </c>
      <c r="R1056" t="n">
        <v>93.89</v>
      </c>
      <c r="S1056" t="n">
        <v>66.97</v>
      </c>
      <c r="T1056" t="n">
        <v>10826.99</v>
      </c>
      <c r="U1056" t="n">
        <v>0.71</v>
      </c>
      <c r="V1056" t="n">
        <v>0.85</v>
      </c>
      <c r="W1056" t="n">
        <v>5.33</v>
      </c>
      <c r="X1056" t="n">
        <v>0.65</v>
      </c>
      <c r="Y1056" t="n">
        <v>1</v>
      </c>
      <c r="Z1056" t="n">
        <v>10</v>
      </c>
    </row>
    <row r="1057">
      <c r="A1057" t="n">
        <v>48</v>
      </c>
      <c r="B1057" t="n">
        <v>145</v>
      </c>
      <c r="C1057" t="inlineStr">
        <is>
          <t xml:space="preserve">CONCLUIDO	</t>
        </is>
      </c>
      <c r="D1057" t="n">
        <v>3.4413</v>
      </c>
      <c r="E1057" t="n">
        <v>29.06</v>
      </c>
      <c r="F1057" t="n">
        <v>24.82</v>
      </c>
      <c r="G1057" t="n">
        <v>62.04</v>
      </c>
      <c r="H1057" t="n">
        <v>0.75</v>
      </c>
      <c r="I1057" t="n">
        <v>24</v>
      </c>
      <c r="J1057" t="n">
        <v>310.23</v>
      </c>
      <c r="K1057" t="n">
        <v>61.2</v>
      </c>
      <c r="L1057" t="n">
        <v>13</v>
      </c>
      <c r="M1057" t="n">
        <v>22</v>
      </c>
      <c r="N1057" t="n">
        <v>91.03</v>
      </c>
      <c r="O1057" t="n">
        <v>38495.87</v>
      </c>
      <c r="P1057" t="n">
        <v>408.52</v>
      </c>
      <c r="Q1057" t="n">
        <v>1397.22</v>
      </c>
      <c r="R1057" t="n">
        <v>93.86</v>
      </c>
      <c r="S1057" t="n">
        <v>66.97</v>
      </c>
      <c r="T1057" t="n">
        <v>10810.87</v>
      </c>
      <c r="U1057" t="n">
        <v>0.71</v>
      </c>
      <c r="V1057" t="n">
        <v>0.85</v>
      </c>
      <c r="W1057" t="n">
        <v>5.33</v>
      </c>
      <c r="X1057" t="n">
        <v>0.65</v>
      </c>
      <c r="Y1057" t="n">
        <v>1</v>
      </c>
      <c r="Z1057" t="n">
        <v>10</v>
      </c>
    </row>
    <row r="1058">
      <c r="A1058" t="n">
        <v>49</v>
      </c>
      <c r="B1058" t="n">
        <v>145</v>
      </c>
      <c r="C1058" t="inlineStr">
        <is>
          <t xml:space="preserve">CONCLUIDO	</t>
        </is>
      </c>
      <c r="D1058" t="n">
        <v>3.4506</v>
      </c>
      <c r="E1058" t="n">
        <v>28.98</v>
      </c>
      <c r="F1058" t="n">
        <v>24.79</v>
      </c>
      <c r="G1058" t="n">
        <v>64.67</v>
      </c>
      <c r="H1058" t="n">
        <v>0.76</v>
      </c>
      <c r="I1058" t="n">
        <v>23</v>
      </c>
      <c r="J1058" t="n">
        <v>310.77</v>
      </c>
      <c r="K1058" t="n">
        <v>61.2</v>
      </c>
      <c r="L1058" t="n">
        <v>13.25</v>
      </c>
      <c r="M1058" t="n">
        <v>21</v>
      </c>
      <c r="N1058" t="n">
        <v>91.33</v>
      </c>
      <c r="O1058" t="n">
        <v>38563.14</v>
      </c>
      <c r="P1058" t="n">
        <v>406.95</v>
      </c>
      <c r="Q1058" t="n">
        <v>1397.26</v>
      </c>
      <c r="R1058" t="n">
        <v>92.95999999999999</v>
      </c>
      <c r="S1058" t="n">
        <v>66.97</v>
      </c>
      <c r="T1058" t="n">
        <v>10365.78</v>
      </c>
      <c r="U1058" t="n">
        <v>0.72</v>
      </c>
      <c r="V1058" t="n">
        <v>0.85</v>
      </c>
      <c r="W1058" t="n">
        <v>5.33</v>
      </c>
      <c r="X1058" t="n">
        <v>0.63</v>
      </c>
      <c r="Y1058" t="n">
        <v>1</v>
      </c>
      <c r="Z1058" t="n">
        <v>10</v>
      </c>
    </row>
    <row r="1059">
      <c r="A1059" t="n">
        <v>50</v>
      </c>
      <c r="B1059" t="n">
        <v>145</v>
      </c>
      <c r="C1059" t="inlineStr">
        <is>
          <t xml:space="preserve">CONCLUIDO	</t>
        </is>
      </c>
      <c r="D1059" t="n">
        <v>3.451</v>
      </c>
      <c r="E1059" t="n">
        <v>28.98</v>
      </c>
      <c r="F1059" t="n">
        <v>24.79</v>
      </c>
      <c r="G1059" t="n">
        <v>64.67</v>
      </c>
      <c r="H1059" t="n">
        <v>0.77</v>
      </c>
      <c r="I1059" t="n">
        <v>23</v>
      </c>
      <c r="J1059" t="n">
        <v>311.32</v>
      </c>
      <c r="K1059" t="n">
        <v>61.2</v>
      </c>
      <c r="L1059" t="n">
        <v>13.5</v>
      </c>
      <c r="M1059" t="n">
        <v>21</v>
      </c>
      <c r="N1059" t="n">
        <v>91.62</v>
      </c>
      <c r="O1059" t="n">
        <v>38630.55</v>
      </c>
      <c r="P1059" t="n">
        <v>406.68</v>
      </c>
      <c r="Q1059" t="n">
        <v>1397.17</v>
      </c>
      <c r="R1059" t="n">
        <v>92.95999999999999</v>
      </c>
      <c r="S1059" t="n">
        <v>66.97</v>
      </c>
      <c r="T1059" t="n">
        <v>10367.2</v>
      </c>
      <c r="U1059" t="n">
        <v>0.72</v>
      </c>
      <c r="V1059" t="n">
        <v>0.85</v>
      </c>
      <c r="W1059" t="n">
        <v>5.33</v>
      </c>
      <c r="X1059" t="n">
        <v>0.62</v>
      </c>
      <c r="Y1059" t="n">
        <v>1</v>
      </c>
      <c r="Z1059" t="n">
        <v>10</v>
      </c>
    </row>
    <row r="1060">
      <c r="A1060" t="n">
        <v>51</v>
      </c>
      <c r="B1060" t="n">
        <v>145</v>
      </c>
      <c r="C1060" t="inlineStr">
        <is>
          <t xml:space="preserve">CONCLUIDO	</t>
        </is>
      </c>
      <c r="D1060" t="n">
        <v>3.4511</v>
      </c>
      <c r="E1060" t="n">
        <v>28.98</v>
      </c>
      <c r="F1060" t="n">
        <v>24.79</v>
      </c>
      <c r="G1060" t="n">
        <v>64.66</v>
      </c>
      <c r="H1060" t="n">
        <v>0.79</v>
      </c>
      <c r="I1060" t="n">
        <v>23</v>
      </c>
      <c r="J1060" t="n">
        <v>311.87</v>
      </c>
      <c r="K1060" t="n">
        <v>61.2</v>
      </c>
      <c r="L1060" t="n">
        <v>13.75</v>
      </c>
      <c r="M1060" t="n">
        <v>21</v>
      </c>
      <c r="N1060" t="n">
        <v>91.92</v>
      </c>
      <c r="O1060" t="n">
        <v>38698.21</v>
      </c>
      <c r="P1060" t="n">
        <v>405.75</v>
      </c>
      <c r="Q1060" t="n">
        <v>1397.18</v>
      </c>
      <c r="R1060" t="n">
        <v>92.87</v>
      </c>
      <c r="S1060" t="n">
        <v>66.97</v>
      </c>
      <c r="T1060" t="n">
        <v>10320.41</v>
      </c>
      <c r="U1060" t="n">
        <v>0.72</v>
      </c>
      <c r="V1060" t="n">
        <v>0.85</v>
      </c>
      <c r="W1060" t="n">
        <v>5.33</v>
      </c>
      <c r="X1060" t="n">
        <v>0.62</v>
      </c>
      <c r="Y1060" t="n">
        <v>1</v>
      </c>
      <c r="Z1060" t="n">
        <v>10</v>
      </c>
    </row>
    <row r="1061">
      <c r="A1061" t="n">
        <v>52</v>
      </c>
      <c r="B1061" t="n">
        <v>145</v>
      </c>
      <c r="C1061" t="inlineStr">
        <is>
          <t xml:space="preserve">CONCLUIDO	</t>
        </is>
      </c>
      <c r="D1061" t="n">
        <v>3.4601</v>
      </c>
      <c r="E1061" t="n">
        <v>28.9</v>
      </c>
      <c r="F1061" t="n">
        <v>24.77</v>
      </c>
      <c r="G1061" t="n">
        <v>67.54000000000001</v>
      </c>
      <c r="H1061" t="n">
        <v>0.8</v>
      </c>
      <c r="I1061" t="n">
        <v>22</v>
      </c>
      <c r="J1061" t="n">
        <v>312.42</v>
      </c>
      <c r="K1061" t="n">
        <v>61.2</v>
      </c>
      <c r="L1061" t="n">
        <v>14</v>
      </c>
      <c r="M1061" t="n">
        <v>20</v>
      </c>
      <c r="N1061" t="n">
        <v>92.22</v>
      </c>
      <c r="O1061" t="n">
        <v>38765.89</v>
      </c>
      <c r="P1061" t="n">
        <v>405.5</v>
      </c>
      <c r="Q1061" t="n">
        <v>1397.3</v>
      </c>
      <c r="R1061" t="n">
        <v>92.31</v>
      </c>
      <c r="S1061" t="n">
        <v>66.97</v>
      </c>
      <c r="T1061" t="n">
        <v>10048.78</v>
      </c>
      <c r="U1061" t="n">
        <v>0.73</v>
      </c>
      <c r="V1061" t="n">
        <v>0.85</v>
      </c>
      <c r="W1061" t="n">
        <v>5.33</v>
      </c>
      <c r="X1061" t="n">
        <v>0.6</v>
      </c>
      <c r="Y1061" t="n">
        <v>1</v>
      </c>
      <c r="Z1061" t="n">
        <v>10</v>
      </c>
    </row>
    <row r="1062">
      <c r="A1062" t="n">
        <v>53</v>
      </c>
      <c r="B1062" t="n">
        <v>145</v>
      </c>
      <c r="C1062" t="inlineStr">
        <is>
          <t xml:space="preserve">CONCLUIDO	</t>
        </is>
      </c>
      <c r="D1062" t="n">
        <v>3.4593</v>
      </c>
      <c r="E1062" t="n">
        <v>28.91</v>
      </c>
      <c r="F1062" t="n">
        <v>24.77</v>
      </c>
      <c r="G1062" t="n">
        <v>67.56</v>
      </c>
      <c r="H1062" t="n">
        <v>0.8100000000000001</v>
      </c>
      <c r="I1062" t="n">
        <v>22</v>
      </c>
      <c r="J1062" t="n">
        <v>312.97</v>
      </c>
      <c r="K1062" t="n">
        <v>61.2</v>
      </c>
      <c r="L1062" t="n">
        <v>14.25</v>
      </c>
      <c r="M1062" t="n">
        <v>20</v>
      </c>
      <c r="N1062" t="n">
        <v>92.52</v>
      </c>
      <c r="O1062" t="n">
        <v>38833.69</v>
      </c>
      <c r="P1062" t="n">
        <v>404.22</v>
      </c>
      <c r="Q1062" t="n">
        <v>1397.23</v>
      </c>
      <c r="R1062" t="n">
        <v>92.25</v>
      </c>
      <c r="S1062" t="n">
        <v>66.97</v>
      </c>
      <c r="T1062" t="n">
        <v>10015.16</v>
      </c>
      <c r="U1062" t="n">
        <v>0.73</v>
      </c>
      <c r="V1062" t="n">
        <v>0.85</v>
      </c>
      <c r="W1062" t="n">
        <v>5.33</v>
      </c>
      <c r="X1062" t="n">
        <v>0.61</v>
      </c>
      <c r="Y1062" t="n">
        <v>1</v>
      </c>
      <c r="Z1062" t="n">
        <v>10</v>
      </c>
    </row>
    <row r="1063">
      <c r="A1063" t="n">
        <v>54</v>
      </c>
      <c r="B1063" t="n">
        <v>145</v>
      </c>
      <c r="C1063" t="inlineStr">
        <is>
          <t xml:space="preserve">CONCLUIDO	</t>
        </is>
      </c>
      <c r="D1063" t="n">
        <v>3.471</v>
      </c>
      <c r="E1063" t="n">
        <v>28.81</v>
      </c>
      <c r="F1063" t="n">
        <v>24.73</v>
      </c>
      <c r="G1063" t="n">
        <v>70.66</v>
      </c>
      <c r="H1063" t="n">
        <v>0.82</v>
      </c>
      <c r="I1063" t="n">
        <v>21</v>
      </c>
      <c r="J1063" t="n">
        <v>313.52</v>
      </c>
      <c r="K1063" t="n">
        <v>61.2</v>
      </c>
      <c r="L1063" t="n">
        <v>14.5</v>
      </c>
      <c r="M1063" t="n">
        <v>19</v>
      </c>
      <c r="N1063" t="n">
        <v>92.81999999999999</v>
      </c>
      <c r="O1063" t="n">
        <v>38901.63</v>
      </c>
      <c r="P1063" t="n">
        <v>402.42</v>
      </c>
      <c r="Q1063" t="n">
        <v>1397.21</v>
      </c>
      <c r="R1063" t="n">
        <v>90.77</v>
      </c>
      <c r="S1063" t="n">
        <v>66.97</v>
      </c>
      <c r="T1063" t="n">
        <v>9282.190000000001</v>
      </c>
      <c r="U1063" t="n">
        <v>0.74</v>
      </c>
      <c r="V1063" t="n">
        <v>0.85</v>
      </c>
      <c r="W1063" t="n">
        <v>5.33</v>
      </c>
      <c r="X1063" t="n">
        <v>0.5600000000000001</v>
      </c>
      <c r="Y1063" t="n">
        <v>1</v>
      </c>
      <c r="Z1063" t="n">
        <v>10</v>
      </c>
    </row>
    <row r="1064">
      <c r="A1064" t="n">
        <v>55</v>
      </c>
      <c r="B1064" t="n">
        <v>145</v>
      </c>
      <c r="C1064" t="inlineStr">
        <is>
          <t xml:space="preserve">CONCLUIDO	</t>
        </is>
      </c>
      <c r="D1064" t="n">
        <v>3.4677</v>
      </c>
      <c r="E1064" t="n">
        <v>28.84</v>
      </c>
      <c r="F1064" t="n">
        <v>24.76</v>
      </c>
      <c r="G1064" t="n">
        <v>70.73</v>
      </c>
      <c r="H1064" t="n">
        <v>0.84</v>
      </c>
      <c r="I1064" t="n">
        <v>21</v>
      </c>
      <c r="J1064" t="n">
        <v>314.07</v>
      </c>
      <c r="K1064" t="n">
        <v>61.2</v>
      </c>
      <c r="L1064" t="n">
        <v>14.75</v>
      </c>
      <c r="M1064" t="n">
        <v>19</v>
      </c>
      <c r="N1064" t="n">
        <v>93.12</v>
      </c>
      <c r="O1064" t="n">
        <v>38969.71</v>
      </c>
      <c r="P1064" t="n">
        <v>402.52</v>
      </c>
      <c r="Q1064" t="n">
        <v>1397.21</v>
      </c>
      <c r="R1064" t="n">
        <v>91.64</v>
      </c>
      <c r="S1064" t="n">
        <v>66.97</v>
      </c>
      <c r="T1064" t="n">
        <v>9714.98</v>
      </c>
      <c r="U1064" t="n">
        <v>0.73</v>
      </c>
      <c r="V1064" t="n">
        <v>0.85</v>
      </c>
      <c r="W1064" t="n">
        <v>5.34</v>
      </c>
      <c r="X1064" t="n">
        <v>0.59</v>
      </c>
      <c r="Y1064" t="n">
        <v>1</v>
      </c>
      <c r="Z1064" t="n">
        <v>10</v>
      </c>
    </row>
    <row r="1065">
      <c r="A1065" t="n">
        <v>56</v>
      </c>
      <c r="B1065" t="n">
        <v>145</v>
      </c>
      <c r="C1065" t="inlineStr">
        <is>
          <t xml:space="preserve">CONCLUIDO	</t>
        </is>
      </c>
      <c r="D1065" t="n">
        <v>3.47</v>
      </c>
      <c r="E1065" t="n">
        <v>28.82</v>
      </c>
      <c r="F1065" t="n">
        <v>24.74</v>
      </c>
      <c r="G1065" t="n">
        <v>70.68000000000001</v>
      </c>
      <c r="H1065" t="n">
        <v>0.85</v>
      </c>
      <c r="I1065" t="n">
        <v>21</v>
      </c>
      <c r="J1065" t="n">
        <v>314.62</v>
      </c>
      <c r="K1065" t="n">
        <v>61.2</v>
      </c>
      <c r="L1065" t="n">
        <v>15</v>
      </c>
      <c r="M1065" t="n">
        <v>19</v>
      </c>
      <c r="N1065" t="n">
        <v>93.43000000000001</v>
      </c>
      <c r="O1065" t="n">
        <v>39037.92</v>
      </c>
      <c r="P1065" t="n">
        <v>401.24</v>
      </c>
      <c r="Q1065" t="n">
        <v>1397.28</v>
      </c>
      <c r="R1065" t="n">
        <v>91.02</v>
      </c>
      <c r="S1065" t="n">
        <v>66.97</v>
      </c>
      <c r="T1065" t="n">
        <v>9408.07</v>
      </c>
      <c r="U1065" t="n">
        <v>0.74</v>
      </c>
      <c r="V1065" t="n">
        <v>0.85</v>
      </c>
      <c r="W1065" t="n">
        <v>5.33</v>
      </c>
      <c r="X1065" t="n">
        <v>0.57</v>
      </c>
      <c r="Y1065" t="n">
        <v>1</v>
      </c>
      <c r="Z1065" t="n">
        <v>10</v>
      </c>
    </row>
    <row r="1066">
      <c r="A1066" t="n">
        <v>57</v>
      </c>
      <c r="B1066" t="n">
        <v>145</v>
      </c>
      <c r="C1066" t="inlineStr">
        <is>
          <t xml:space="preserve">CONCLUIDO	</t>
        </is>
      </c>
      <c r="D1066" t="n">
        <v>3.4805</v>
      </c>
      <c r="E1066" t="n">
        <v>28.73</v>
      </c>
      <c r="F1066" t="n">
        <v>24.7</v>
      </c>
      <c r="G1066" t="n">
        <v>74.11</v>
      </c>
      <c r="H1066" t="n">
        <v>0.86</v>
      </c>
      <c r="I1066" t="n">
        <v>20</v>
      </c>
      <c r="J1066" t="n">
        <v>315.18</v>
      </c>
      <c r="K1066" t="n">
        <v>61.2</v>
      </c>
      <c r="L1066" t="n">
        <v>15.25</v>
      </c>
      <c r="M1066" t="n">
        <v>18</v>
      </c>
      <c r="N1066" t="n">
        <v>93.73</v>
      </c>
      <c r="O1066" t="n">
        <v>39106.27</v>
      </c>
      <c r="P1066" t="n">
        <v>400.3</v>
      </c>
      <c r="Q1066" t="n">
        <v>1397.22</v>
      </c>
      <c r="R1066" t="n">
        <v>90.02</v>
      </c>
      <c r="S1066" t="n">
        <v>66.97</v>
      </c>
      <c r="T1066" t="n">
        <v>8911.91</v>
      </c>
      <c r="U1066" t="n">
        <v>0.74</v>
      </c>
      <c r="V1066" t="n">
        <v>0.85</v>
      </c>
      <c r="W1066" t="n">
        <v>5.33</v>
      </c>
      <c r="X1066" t="n">
        <v>0.54</v>
      </c>
      <c r="Y1066" t="n">
        <v>1</v>
      </c>
      <c r="Z1066" t="n">
        <v>10</v>
      </c>
    </row>
    <row r="1067">
      <c r="A1067" t="n">
        <v>58</v>
      </c>
      <c r="B1067" t="n">
        <v>145</v>
      </c>
      <c r="C1067" t="inlineStr">
        <is>
          <t xml:space="preserve">CONCLUIDO	</t>
        </is>
      </c>
      <c r="D1067" t="n">
        <v>3.4807</v>
      </c>
      <c r="E1067" t="n">
        <v>28.73</v>
      </c>
      <c r="F1067" t="n">
        <v>24.7</v>
      </c>
      <c r="G1067" t="n">
        <v>74.11</v>
      </c>
      <c r="H1067" t="n">
        <v>0.87</v>
      </c>
      <c r="I1067" t="n">
        <v>20</v>
      </c>
      <c r="J1067" t="n">
        <v>315.73</v>
      </c>
      <c r="K1067" t="n">
        <v>61.2</v>
      </c>
      <c r="L1067" t="n">
        <v>15.5</v>
      </c>
      <c r="M1067" t="n">
        <v>18</v>
      </c>
      <c r="N1067" t="n">
        <v>94.03</v>
      </c>
      <c r="O1067" t="n">
        <v>39174.75</v>
      </c>
      <c r="P1067" t="n">
        <v>399.9</v>
      </c>
      <c r="Q1067" t="n">
        <v>1397.2</v>
      </c>
      <c r="R1067" t="n">
        <v>90.06999999999999</v>
      </c>
      <c r="S1067" t="n">
        <v>66.97</v>
      </c>
      <c r="T1067" t="n">
        <v>8938.42</v>
      </c>
      <c r="U1067" t="n">
        <v>0.74</v>
      </c>
      <c r="V1067" t="n">
        <v>0.85</v>
      </c>
      <c r="W1067" t="n">
        <v>5.33</v>
      </c>
      <c r="X1067" t="n">
        <v>0.54</v>
      </c>
      <c r="Y1067" t="n">
        <v>1</v>
      </c>
      <c r="Z1067" t="n">
        <v>10</v>
      </c>
    </row>
    <row r="1068">
      <c r="A1068" t="n">
        <v>59</v>
      </c>
      <c r="B1068" t="n">
        <v>145</v>
      </c>
      <c r="C1068" t="inlineStr">
        <is>
          <t xml:space="preserve">CONCLUIDO	</t>
        </is>
      </c>
      <c r="D1068" t="n">
        <v>3.4801</v>
      </c>
      <c r="E1068" t="n">
        <v>28.74</v>
      </c>
      <c r="F1068" t="n">
        <v>24.71</v>
      </c>
      <c r="G1068" t="n">
        <v>74.12</v>
      </c>
      <c r="H1068" t="n">
        <v>0.89</v>
      </c>
      <c r="I1068" t="n">
        <v>20</v>
      </c>
      <c r="J1068" t="n">
        <v>316.29</v>
      </c>
      <c r="K1068" t="n">
        <v>61.2</v>
      </c>
      <c r="L1068" t="n">
        <v>15.75</v>
      </c>
      <c r="M1068" t="n">
        <v>18</v>
      </c>
      <c r="N1068" t="n">
        <v>94.34</v>
      </c>
      <c r="O1068" t="n">
        <v>39243.37</v>
      </c>
      <c r="P1068" t="n">
        <v>397.43</v>
      </c>
      <c r="Q1068" t="n">
        <v>1397.17</v>
      </c>
      <c r="R1068" t="n">
        <v>90.40000000000001</v>
      </c>
      <c r="S1068" t="n">
        <v>66.97</v>
      </c>
      <c r="T1068" t="n">
        <v>9103.389999999999</v>
      </c>
      <c r="U1068" t="n">
        <v>0.74</v>
      </c>
      <c r="V1068" t="n">
        <v>0.85</v>
      </c>
      <c r="W1068" t="n">
        <v>5.32</v>
      </c>
      <c r="X1068" t="n">
        <v>0.54</v>
      </c>
      <c r="Y1068" t="n">
        <v>1</v>
      </c>
      <c r="Z1068" t="n">
        <v>10</v>
      </c>
    </row>
    <row r="1069">
      <c r="A1069" t="n">
        <v>60</v>
      </c>
      <c r="B1069" t="n">
        <v>145</v>
      </c>
      <c r="C1069" t="inlineStr">
        <is>
          <t xml:space="preserve">CONCLUIDO	</t>
        </is>
      </c>
      <c r="D1069" t="n">
        <v>3.4903</v>
      </c>
      <c r="E1069" t="n">
        <v>28.65</v>
      </c>
      <c r="F1069" t="n">
        <v>24.68</v>
      </c>
      <c r="G1069" t="n">
        <v>77.93000000000001</v>
      </c>
      <c r="H1069" t="n">
        <v>0.9</v>
      </c>
      <c r="I1069" t="n">
        <v>19</v>
      </c>
      <c r="J1069" t="n">
        <v>316.85</v>
      </c>
      <c r="K1069" t="n">
        <v>61.2</v>
      </c>
      <c r="L1069" t="n">
        <v>16</v>
      </c>
      <c r="M1069" t="n">
        <v>17</v>
      </c>
      <c r="N1069" t="n">
        <v>94.65000000000001</v>
      </c>
      <c r="O1069" t="n">
        <v>39312.13</v>
      </c>
      <c r="P1069" t="n">
        <v>397.81</v>
      </c>
      <c r="Q1069" t="n">
        <v>1397.29</v>
      </c>
      <c r="R1069" t="n">
        <v>89.26000000000001</v>
      </c>
      <c r="S1069" t="n">
        <v>66.97</v>
      </c>
      <c r="T1069" t="n">
        <v>8537.33</v>
      </c>
      <c r="U1069" t="n">
        <v>0.75</v>
      </c>
      <c r="V1069" t="n">
        <v>0.85</v>
      </c>
      <c r="W1069" t="n">
        <v>5.32</v>
      </c>
      <c r="X1069" t="n">
        <v>0.51</v>
      </c>
      <c r="Y1069" t="n">
        <v>1</v>
      </c>
      <c r="Z1069" t="n">
        <v>10</v>
      </c>
    </row>
    <row r="1070">
      <c r="A1070" t="n">
        <v>61</v>
      </c>
      <c r="B1070" t="n">
        <v>145</v>
      </c>
      <c r="C1070" t="inlineStr">
        <is>
          <t xml:space="preserve">CONCLUIDO	</t>
        </is>
      </c>
      <c r="D1070" t="n">
        <v>3.4887</v>
      </c>
      <c r="E1070" t="n">
        <v>28.66</v>
      </c>
      <c r="F1070" t="n">
        <v>24.69</v>
      </c>
      <c r="G1070" t="n">
        <v>77.97</v>
      </c>
      <c r="H1070" t="n">
        <v>0.91</v>
      </c>
      <c r="I1070" t="n">
        <v>19</v>
      </c>
      <c r="J1070" t="n">
        <v>317.41</v>
      </c>
      <c r="K1070" t="n">
        <v>61.2</v>
      </c>
      <c r="L1070" t="n">
        <v>16.25</v>
      </c>
      <c r="M1070" t="n">
        <v>17</v>
      </c>
      <c r="N1070" t="n">
        <v>94.95999999999999</v>
      </c>
      <c r="O1070" t="n">
        <v>39381.03</v>
      </c>
      <c r="P1070" t="n">
        <v>397.01</v>
      </c>
      <c r="Q1070" t="n">
        <v>1397.24</v>
      </c>
      <c r="R1070" t="n">
        <v>89.59999999999999</v>
      </c>
      <c r="S1070" t="n">
        <v>66.97</v>
      </c>
      <c r="T1070" t="n">
        <v>8707.83</v>
      </c>
      <c r="U1070" t="n">
        <v>0.75</v>
      </c>
      <c r="V1070" t="n">
        <v>0.85</v>
      </c>
      <c r="W1070" t="n">
        <v>5.33</v>
      </c>
      <c r="X1070" t="n">
        <v>0.52</v>
      </c>
      <c r="Y1070" t="n">
        <v>1</v>
      </c>
      <c r="Z1070" t="n">
        <v>10</v>
      </c>
    </row>
    <row r="1071">
      <c r="A1071" t="n">
        <v>62</v>
      </c>
      <c r="B1071" t="n">
        <v>145</v>
      </c>
      <c r="C1071" t="inlineStr">
        <is>
          <t xml:space="preserve">CONCLUIDO	</t>
        </is>
      </c>
      <c r="D1071" t="n">
        <v>3.4889</v>
      </c>
      <c r="E1071" t="n">
        <v>28.66</v>
      </c>
      <c r="F1071" t="n">
        <v>24.69</v>
      </c>
      <c r="G1071" t="n">
        <v>77.97</v>
      </c>
      <c r="H1071" t="n">
        <v>0.92</v>
      </c>
      <c r="I1071" t="n">
        <v>19</v>
      </c>
      <c r="J1071" t="n">
        <v>317.97</v>
      </c>
      <c r="K1071" t="n">
        <v>61.2</v>
      </c>
      <c r="L1071" t="n">
        <v>16.5</v>
      </c>
      <c r="M1071" t="n">
        <v>17</v>
      </c>
      <c r="N1071" t="n">
        <v>95.27</v>
      </c>
      <c r="O1071" t="n">
        <v>39450.07</v>
      </c>
      <c r="P1071" t="n">
        <v>395.52</v>
      </c>
      <c r="Q1071" t="n">
        <v>1397.17</v>
      </c>
      <c r="R1071" t="n">
        <v>89.53</v>
      </c>
      <c r="S1071" t="n">
        <v>66.97</v>
      </c>
      <c r="T1071" t="n">
        <v>8672.68</v>
      </c>
      <c r="U1071" t="n">
        <v>0.75</v>
      </c>
      <c r="V1071" t="n">
        <v>0.85</v>
      </c>
      <c r="W1071" t="n">
        <v>5.33</v>
      </c>
      <c r="X1071" t="n">
        <v>0.52</v>
      </c>
      <c r="Y1071" t="n">
        <v>1</v>
      </c>
      <c r="Z1071" t="n">
        <v>10</v>
      </c>
    </row>
    <row r="1072">
      <c r="A1072" t="n">
        <v>63</v>
      </c>
      <c r="B1072" t="n">
        <v>145</v>
      </c>
      <c r="C1072" t="inlineStr">
        <is>
          <t xml:space="preserve">CONCLUIDO	</t>
        </is>
      </c>
      <c r="D1072" t="n">
        <v>3.5006</v>
      </c>
      <c r="E1072" t="n">
        <v>28.57</v>
      </c>
      <c r="F1072" t="n">
        <v>24.65</v>
      </c>
      <c r="G1072" t="n">
        <v>82.16</v>
      </c>
      <c r="H1072" t="n">
        <v>0.9399999999999999</v>
      </c>
      <c r="I1072" t="n">
        <v>18</v>
      </c>
      <c r="J1072" t="n">
        <v>318.53</v>
      </c>
      <c r="K1072" t="n">
        <v>61.2</v>
      </c>
      <c r="L1072" t="n">
        <v>16.75</v>
      </c>
      <c r="M1072" t="n">
        <v>16</v>
      </c>
      <c r="N1072" t="n">
        <v>95.58</v>
      </c>
      <c r="O1072" t="n">
        <v>39519.26</v>
      </c>
      <c r="P1072" t="n">
        <v>394.22</v>
      </c>
      <c r="Q1072" t="n">
        <v>1397.25</v>
      </c>
      <c r="R1072" t="n">
        <v>88.23</v>
      </c>
      <c r="S1072" t="n">
        <v>66.97</v>
      </c>
      <c r="T1072" t="n">
        <v>8027.61</v>
      </c>
      <c r="U1072" t="n">
        <v>0.76</v>
      </c>
      <c r="V1072" t="n">
        <v>0.85</v>
      </c>
      <c r="W1072" t="n">
        <v>5.32</v>
      </c>
      <c r="X1072" t="n">
        <v>0.48</v>
      </c>
      <c r="Y1072" t="n">
        <v>1</v>
      </c>
      <c r="Z1072" t="n">
        <v>10</v>
      </c>
    </row>
    <row r="1073">
      <c r="A1073" t="n">
        <v>64</v>
      </c>
      <c r="B1073" t="n">
        <v>145</v>
      </c>
      <c r="C1073" t="inlineStr">
        <is>
          <t xml:space="preserve">CONCLUIDO	</t>
        </is>
      </c>
      <c r="D1073" t="n">
        <v>3.4984</v>
      </c>
      <c r="E1073" t="n">
        <v>28.58</v>
      </c>
      <c r="F1073" t="n">
        <v>24.67</v>
      </c>
      <c r="G1073" t="n">
        <v>82.22</v>
      </c>
      <c r="H1073" t="n">
        <v>0.95</v>
      </c>
      <c r="I1073" t="n">
        <v>18</v>
      </c>
      <c r="J1073" t="n">
        <v>319.09</v>
      </c>
      <c r="K1073" t="n">
        <v>61.2</v>
      </c>
      <c r="L1073" t="n">
        <v>17</v>
      </c>
      <c r="M1073" t="n">
        <v>16</v>
      </c>
      <c r="N1073" t="n">
        <v>95.89</v>
      </c>
      <c r="O1073" t="n">
        <v>39588.58</v>
      </c>
      <c r="P1073" t="n">
        <v>395.3</v>
      </c>
      <c r="Q1073" t="n">
        <v>1397.21</v>
      </c>
      <c r="R1073" t="n">
        <v>89.06999999999999</v>
      </c>
      <c r="S1073" t="n">
        <v>66.97</v>
      </c>
      <c r="T1073" t="n">
        <v>8445.950000000001</v>
      </c>
      <c r="U1073" t="n">
        <v>0.75</v>
      </c>
      <c r="V1073" t="n">
        <v>0.85</v>
      </c>
      <c r="W1073" t="n">
        <v>5.32</v>
      </c>
      <c r="X1073" t="n">
        <v>0.5</v>
      </c>
      <c r="Y1073" t="n">
        <v>1</v>
      </c>
      <c r="Z1073" t="n">
        <v>10</v>
      </c>
    </row>
    <row r="1074">
      <c r="A1074" t="n">
        <v>65</v>
      </c>
      <c r="B1074" t="n">
        <v>145</v>
      </c>
      <c r="C1074" t="inlineStr">
        <is>
          <t xml:space="preserve">CONCLUIDO	</t>
        </is>
      </c>
      <c r="D1074" t="n">
        <v>3.4996</v>
      </c>
      <c r="E1074" t="n">
        <v>28.57</v>
      </c>
      <c r="F1074" t="n">
        <v>24.66</v>
      </c>
      <c r="G1074" t="n">
        <v>82.19</v>
      </c>
      <c r="H1074" t="n">
        <v>0.96</v>
      </c>
      <c r="I1074" t="n">
        <v>18</v>
      </c>
      <c r="J1074" t="n">
        <v>319.65</v>
      </c>
      <c r="K1074" t="n">
        <v>61.2</v>
      </c>
      <c r="L1074" t="n">
        <v>17.25</v>
      </c>
      <c r="M1074" t="n">
        <v>16</v>
      </c>
      <c r="N1074" t="n">
        <v>96.2</v>
      </c>
      <c r="O1074" t="n">
        <v>39658.05</v>
      </c>
      <c r="P1074" t="n">
        <v>393.64</v>
      </c>
      <c r="Q1074" t="n">
        <v>1397.24</v>
      </c>
      <c r="R1074" t="n">
        <v>88.58</v>
      </c>
      <c r="S1074" t="n">
        <v>66.97</v>
      </c>
      <c r="T1074" t="n">
        <v>8202.610000000001</v>
      </c>
      <c r="U1074" t="n">
        <v>0.76</v>
      </c>
      <c r="V1074" t="n">
        <v>0.85</v>
      </c>
      <c r="W1074" t="n">
        <v>5.32</v>
      </c>
      <c r="X1074" t="n">
        <v>0.49</v>
      </c>
      <c r="Y1074" t="n">
        <v>1</v>
      </c>
      <c r="Z1074" t="n">
        <v>10</v>
      </c>
    </row>
    <row r="1075">
      <c r="A1075" t="n">
        <v>66</v>
      </c>
      <c r="B1075" t="n">
        <v>145</v>
      </c>
      <c r="C1075" t="inlineStr">
        <is>
          <t xml:space="preserve">CONCLUIDO	</t>
        </is>
      </c>
      <c r="D1075" t="n">
        <v>3.5119</v>
      </c>
      <c r="E1075" t="n">
        <v>28.48</v>
      </c>
      <c r="F1075" t="n">
        <v>24.61</v>
      </c>
      <c r="G1075" t="n">
        <v>86.86</v>
      </c>
      <c r="H1075" t="n">
        <v>0.97</v>
      </c>
      <c r="I1075" t="n">
        <v>17</v>
      </c>
      <c r="J1075" t="n">
        <v>320.22</v>
      </c>
      <c r="K1075" t="n">
        <v>61.2</v>
      </c>
      <c r="L1075" t="n">
        <v>17.5</v>
      </c>
      <c r="M1075" t="n">
        <v>15</v>
      </c>
      <c r="N1075" t="n">
        <v>96.52</v>
      </c>
      <c r="O1075" t="n">
        <v>39727.66</v>
      </c>
      <c r="P1075" t="n">
        <v>391</v>
      </c>
      <c r="Q1075" t="n">
        <v>1397.17</v>
      </c>
      <c r="R1075" t="n">
        <v>87.01000000000001</v>
      </c>
      <c r="S1075" t="n">
        <v>66.97</v>
      </c>
      <c r="T1075" t="n">
        <v>7420.53</v>
      </c>
      <c r="U1075" t="n">
        <v>0.77</v>
      </c>
      <c r="V1075" t="n">
        <v>0.86</v>
      </c>
      <c r="W1075" t="n">
        <v>5.32</v>
      </c>
      <c r="X1075" t="n">
        <v>0.44</v>
      </c>
      <c r="Y1075" t="n">
        <v>1</v>
      </c>
      <c r="Z1075" t="n">
        <v>10</v>
      </c>
    </row>
    <row r="1076">
      <c r="A1076" t="n">
        <v>67</v>
      </c>
      <c r="B1076" t="n">
        <v>145</v>
      </c>
      <c r="C1076" t="inlineStr">
        <is>
          <t xml:space="preserve">CONCLUIDO	</t>
        </is>
      </c>
      <c r="D1076" t="n">
        <v>3.5127</v>
      </c>
      <c r="E1076" t="n">
        <v>28.47</v>
      </c>
      <c r="F1076" t="n">
        <v>24.6</v>
      </c>
      <c r="G1076" t="n">
        <v>86.83</v>
      </c>
      <c r="H1076" t="n">
        <v>0.99</v>
      </c>
      <c r="I1076" t="n">
        <v>17</v>
      </c>
      <c r="J1076" t="n">
        <v>320.78</v>
      </c>
      <c r="K1076" t="n">
        <v>61.2</v>
      </c>
      <c r="L1076" t="n">
        <v>17.75</v>
      </c>
      <c r="M1076" t="n">
        <v>15</v>
      </c>
      <c r="N1076" t="n">
        <v>96.83</v>
      </c>
      <c r="O1076" t="n">
        <v>39797.41</v>
      </c>
      <c r="P1076" t="n">
        <v>390.59</v>
      </c>
      <c r="Q1076" t="n">
        <v>1397.22</v>
      </c>
      <c r="R1076" t="n">
        <v>86.73999999999999</v>
      </c>
      <c r="S1076" t="n">
        <v>66.97</v>
      </c>
      <c r="T1076" t="n">
        <v>7288.09</v>
      </c>
      <c r="U1076" t="n">
        <v>0.77</v>
      </c>
      <c r="V1076" t="n">
        <v>0.86</v>
      </c>
      <c r="W1076" t="n">
        <v>5.32</v>
      </c>
      <c r="X1076" t="n">
        <v>0.44</v>
      </c>
      <c r="Y1076" t="n">
        <v>1</v>
      </c>
      <c r="Z1076" t="n">
        <v>10</v>
      </c>
    </row>
    <row r="1077">
      <c r="A1077" t="n">
        <v>68</v>
      </c>
      <c r="B1077" t="n">
        <v>145</v>
      </c>
      <c r="C1077" t="inlineStr">
        <is>
          <t xml:space="preserve">CONCLUIDO	</t>
        </is>
      </c>
      <c r="D1077" t="n">
        <v>3.5102</v>
      </c>
      <c r="E1077" t="n">
        <v>28.49</v>
      </c>
      <c r="F1077" t="n">
        <v>24.62</v>
      </c>
      <c r="G1077" t="n">
        <v>86.90000000000001</v>
      </c>
      <c r="H1077" t="n">
        <v>1</v>
      </c>
      <c r="I1077" t="n">
        <v>17</v>
      </c>
      <c r="J1077" t="n">
        <v>321.35</v>
      </c>
      <c r="K1077" t="n">
        <v>61.2</v>
      </c>
      <c r="L1077" t="n">
        <v>18</v>
      </c>
      <c r="M1077" t="n">
        <v>15</v>
      </c>
      <c r="N1077" t="n">
        <v>97.15000000000001</v>
      </c>
      <c r="O1077" t="n">
        <v>39867.32</v>
      </c>
      <c r="P1077" t="n">
        <v>391.45</v>
      </c>
      <c r="Q1077" t="n">
        <v>1397.25</v>
      </c>
      <c r="R1077" t="n">
        <v>87.33</v>
      </c>
      <c r="S1077" t="n">
        <v>66.97</v>
      </c>
      <c r="T1077" t="n">
        <v>7579.24</v>
      </c>
      <c r="U1077" t="n">
        <v>0.77</v>
      </c>
      <c r="V1077" t="n">
        <v>0.85</v>
      </c>
      <c r="W1077" t="n">
        <v>5.33</v>
      </c>
      <c r="X1077" t="n">
        <v>0.46</v>
      </c>
      <c r="Y1077" t="n">
        <v>1</v>
      </c>
      <c r="Z1077" t="n">
        <v>10</v>
      </c>
    </row>
    <row r="1078">
      <c r="A1078" t="n">
        <v>69</v>
      </c>
      <c r="B1078" t="n">
        <v>145</v>
      </c>
      <c r="C1078" t="inlineStr">
        <is>
          <t xml:space="preserve">CONCLUIDO	</t>
        </is>
      </c>
      <c r="D1078" t="n">
        <v>3.5111</v>
      </c>
      <c r="E1078" t="n">
        <v>28.48</v>
      </c>
      <c r="F1078" t="n">
        <v>24.62</v>
      </c>
      <c r="G1078" t="n">
        <v>86.88</v>
      </c>
      <c r="H1078" t="n">
        <v>1.01</v>
      </c>
      <c r="I1078" t="n">
        <v>17</v>
      </c>
      <c r="J1078" t="n">
        <v>321.92</v>
      </c>
      <c r="K1078" t="n">
        <v>61.2</v>
      </c>
      <c r="L1078" t="n">
        <v>18.25</v>
      </c>
      <c r="M1078" t="n">
        <v>15</v>
      </c>
      <c r="N1078" t="n">
        <v>97.47</v>
      </c>
      <c r="O1078" t="n">
        <v>39937.36</v>
      </c>
      <c r="P1078" t="n">
        <v>389.05</v>
      </c>
      <c r="Q1078" t="n">
        <v>1397.21</v>
      </c>
      <c r="R1078" t="n">
        <v>87.26000000000001</v>
      </c>
      <c r="S1078" t="n">
        <v>66.97</v>
      </c>
      <c r="T1078" t="n">
        <v>7545.22</v>
      </c>
      <c r="U1078" t="n">
        <v>0.77</v>
      </c>
      <c r="V1078" t="n">
        <v>0.85</v>
      </c>
      <c r="W1078" t="n">
        <v>5.32</v>
      </c>
      <c r="X1078" t="n">
        <v>0.45</v>
      </c>
      <c r="Y1078" t="n">
        <v>1</v>
      </c>
      <c r="Z1078" t="n">
        <v>10</v>
      </c>
    </row>
    <row r="1079">
      <c r="A1079" t="n">
        <v>70</v>
      </c>
      <c r="B1079" t="n">
        <v>145</v>
      </c>
      <c r="C1079" t="inlineStr">
        <is>
          <t xml:space="preserve">CONCLUIDO	</t>
        </is>
      </c>
      <c r="D1079" t="n">
        <v>3.5195</v>
      </c>
      <c r="E1079" t="n">
        <v>28.41</v>
      </c>
      <c r="F1079" t="n">
        <v>24.6</v>
      </c>
      <c r="G1079" t="n">
        <v>92.26000000000001</v>
      </c>
      <c r="H1079" t="n">
        <v>1.02</v>
      </c>
      <c r="I1079" t="n">
        <v>16</v>
      </c>
      <c r="J1079" t="n">
        <v>322.49</v>
      </c>
      <c r="K1079" t="n">
        <v>61.2</v>
      </c>
      <c r="L1079" t="n">
        <v>18.5</v>
      </c>
      <c r="M1079" t="n">
        <v>14</v>
      </c>
      <c r="N1079" t="n">
        <v>97.79000000000001</v>
      </c>
      <c r="O1079" t="n">
        <v>40007.56</v>
      </c>
      <c r="P1079" t="n">
        <v>387.62</v>
      </c>
      <c r="Q1079" t="n">
        <v>1397.17</v>
      </c>
      <c r="R1079" t="n">
        <v>86.81</v>
      </c>
      <c r="S1079" t="n">
        <v>66.97</v>
      </c>
      <c r="T1079" t="n">
        <v>7326.34</v>
      </c>
      <c r="U1079" t="n">
        <v>0.77</v>
      </c>
      <c r="V1079" t="n">
        <v>0.86</v>
      </c>
      <c r="W1079" t="n">
        <v>5.32</v>
      </c>
      <c r="X1079" t="n">
        <v>0.44</v>
      </c>
      <c r="Y1079" t="n">
        <v>1</v>
      </c>
      <c r="Z1079" t="n">
        <v>10</v>
      </c>
    </row>
    <row r="1080">
      <c r="A1080" t="n">
        <v>71</v>
      </c>
      <c r="B1080" t="n">
        <v>145</v>
      </c>
      <c r="C1080" t="inlineStr">
        <is>
          <t xml:space="preserve">CONCLUIDO	</t>
        </is>
      </c>
      <c r="D1080" t="n">
        <v>3.519</v>
      </c>
      <c r="E1080" t="n">
        <v>28.42</v>
      </c>
      <c r="F1080" t="n">
        <v>24.61</v>
      </c>
      <c r="G1080" t="n">
        <v>92.27</v>
      </c>
      <c r="H1080" t="n">
        <v>1.03</v>
      </c>
      <c r="I1080" t="n">
        <v>16</v>
      </c>
      <c r="J1080" t="n">
        <v>323.06</v>
      </c>
      <c r="K1080" t="n">
        <v>61.2</v>
      </c>
      <c r="L1080" t="n">
        <v>18.75</v>
      </c>
      <c r="M1080" t="n">
        <v>14</v>
      </c>
      <c r="N1080" t="n">
        <v>98.11</v>
      </c>
      <c r="O1080" t="n">
        <v>40077.9</v>
      </c>
      <c r="P1080" t="n">
        <v>388.82</v>
      </c>
      <c r="Q1080" t="n">
        <v>1397.22</v>
      </c>
      <c r="R1080" t="n">
        <v>86.83</v>
      </c>
      <c r="S1080" t="n">
        <v>66.97</v>
      </c>
      <c r="T1080" t="n">
        <v>7336.16</v>
      </c>
      <c r="U1080" t="n">
        <v>0.77</v>
      </c>
      <c r="V1080" t="n">
        <v>0.86</v>
      </c>
      <c r="W1080" t="n">
        <v>5.32</v>
      </c>
      <c r="X1080" t="n">
        <v>0.44</v>
      </c>
      <c r="Y1080" t="n">
        <v>1</v>
      </c>
      <c r="Z1080" t="n">
        <v>10</v>
      </c>
    </row>
    <row r="1081">
      <c r="A1081" t="n">
        <v>72</v>
      </c>
      <c r="B1081" t="n">
        <v>145</v>
      </c>
      <c r="C1081" t="inlineStr">
        <is>
          <t xml:space="preserve">CONCLUIDO	</t>
        </is>
      </c>
      <c r="D1081" t="n">
        <v>3.5191</v>
      </c>
      <c r="E1081" t="n">
        <v>28.42</v>
      </c>
      <c r="F1081" t="n">
        <v>24.6</v>
      </c>
      <c r="G1081" t="n">
        <v>92.27</v>
      </c>
      <c r="H1081" t="n">
        <v>1.05</v>
      </c>
      <c r="I1081" t="n">
        <v>16</v>
      </c>
      <c r="J1081" t="n">
        <v>323.63</v>
      </c>
      <c r="K1081" t="n">
        <v>61.2</v>
      </c>
      <c r="L1081" t="n">
        <v>19</v>
      </c>
      <c r="M1081" t="n">
        <v>14</v>
      </c>
      <c r="N1081" t="n">
        <v>98.43000000000001</v>
      </c>
      <c r="O1081" t="n">
        <v>40148.52</v>
      </c>
      <c r="P1081" t="n">
        <v>387.92</v>
      </c>
      <c r="Q1081" t="n">
        <v>1397.2</v>
      </c>
      <c r="R1081" t="n">
        <v>86.98</v>
      </c>
      <c r="S1081" t="n">
        <v>66.97</v>
      </c>
      <c r="T1081" t="n">
        <v>7409.48</v>
      </c>
      <c r="U1081" t="n">
        <v>0.77</v>
      </c>
      <c r="V1081" t="n">
        <v>0.86</v>
      </c>
      <c r="W1081" t="n">
        <v>5.32</v>
      </c>
      <c r="X1081" t="n">
        <v>0.44</v>
      </c>
      <c r="Y1081" t="n">
        <v>1</v>
      </c>
      <c r="Z1081" t="n">
        <v>10</v>
      </c>
    </row>
    <row r="1082">
      <c r="A1082" t="n">
        <v>73</v>
      </c>
      <c r="B1082" t="n">
        <v>145</v>
      </c>
      <c r="C1082" t="inlineStr">
        <is>
          <t xml:space="preserve">CONCLUIDO	</t>
        </is>
      </c>
      <c r="D1082" t="n">
        <v>3.5189</v>
      </c>
      <c r="E1082" t="n">
        <v>28.42</v>
      </c>
      <c r="F1082" t="n">
        <v>24.61</v>
      </c>
      <c r="G1082" t="n">
        <v>92.28</v>
      </c>
      <c r="H1082" t="n">
        <v>1.06</v>
      </c>
      <c r="I1082" t="n">
        <v>16</v>
      </c>
      <c r="J1082" t="n">
        <v>324.2</v>
      </c>
      <c r="K1082" t="n">
        <v>61.2</v>
      </c>
      <c r="L1082" t="n">
        <v>19.25</v>
      </c>
      <c r="M1082" t="n">
        <v>14</v>
      </c>
      <c r="N1082" t="n">
        <v>98.75</v>
      </c>
      <c r="O1082" t="n">
        <v>40219.17</v>
      </c>
      <c r="P1082" t="n">
        <v>387.51</v>
      </c>
      <c r="Q1082" t="n">
        <v>1397.23</v>
      </c>
      <c r="R1082" t="n">
        <v>87.09999999999999</v>
      </c>
      <c r="S1082" t="n">
        <v>66.97</v>
      </c>
      <c r="T1082" t="n">
        <v>7469.99</v>
      </c>
      <c r="U1082" t="n">
        <v>0.77</v>
      </c>
      <c r="V1082" t="n">
        <v>0.86</v>
      </c>
      <c r="W1082" t="n">
        <v>5.32</v>
      </c>
      <c r="X1082" t="n">
        <v>0.44</v>
      </c>
      <c r="Y1082" t="n">
        <v>1</v>
      </c>
      <c r="Z1082" t="n">
        <v>10</v>
      </c>
    </row>
    <row r="1083">
      <c r="A1083" t="n">
        <v>74</v>
      </c>
      <c r="B1083" t="n">
        <v>145</v>
      </c>
      <c r="C1083" t="inlineStr">
        <is>
          <t xml:space="preserve">CONCLUIDO	</t>
        </is>
      </c>
      <c r="D1083" t="n">
        <v>3.519</v>
      </c>
      <c r="E1083" t="n">
        <v>28.42</v>
      </c>
      <c r="F1083" t="n">
        <v>24.61</v>
      </c>
      <c r="G1083" t="n">
        <v>92.27</v>
      </c>
      <c r="H1083" t="n">
        <v>1.07</v>
      </c>
      <c r="I1083" t="n">
        <v>16</v>
      </c>
      <c r="J1083" t="n">
        <v>324.78</v>
      </c>
      <c r="K1083" t="n">
        <v>61.2</v>
      </c>
      <c r="L1083" t="n">
        <v>19.5</v>
      </c>
      <c r="M1083" t="n">
        <v>14</v>
      </c>
      <c r="N1083" t="n">
        <v>99.08</v>
      </c>
      <c r="O1083" t="n">
        <v>40289.97</v>
      </c>
      <c r="P1083" t="n">
        <v>386.49</v>
      </c>
      <c r="Q1083" t="n">
        <v>1397.28</v>
      </c>
      <c r="R1083" t="n">
        <v>86.78</v>
      </c>
      <c r="S1083" t="n">
        <v>66.97</v>
      </c>
      <c r="T1083" t="n">
        <v>7309.95</v>
      </c>
      <c r="U1083" t="n">
        <v>0.77</v>
      </c>
      <c r="V1083" t="n">
        <v>0.86</v>
      </c>
      <c r="W1083" t="n">
        <v>5.32</v>
      </c>
      <c r="X1083" t="n">
        <v>0.44</v>
      </c>
      <c r="Y1083" t="n">
        <v>1</v>
      </c>
      <c r="Z1083" t="n">
        <v>10</v>
      </c>
    </row>
    <row r="1084">
      <c r="A1084" t="n">
        <v>75</v>
      </c>
      <c r="B1084" t="n">
        <v>145</v>
      </c>
      <c r="C1084" t="inlineStr">
        <is>
          <t xml:space="preserve">CONCLUIDO	</t>
        </is>
      </c>
      <c r="D1084" t="n">
        <v>3.5315</v>
      </c>
      <c r="E1084" t="n">
        <v>28.32</v>
      </c>
      <c r="F1084" t="n">
        <v>24.56</v>
      </c>
      <c r="G1084" t="n">
        <v>98.23999999999999</v>
      </c>
      <c r="H1084" t="n">
        <v>1.08</v>
      </c>
      <c r="I1084" t="n">
        <v>15</v>
      </c>
      <c r="J1084" t="n">
        <v>325.35</v>
      </c>
      <c r="K1084" t="n">
        <v>61.2</v>
      </c>
      <c r="L1084" t="n">
        <v>19.75</v>
      </c>
      <c r="M1084" t="n">
        <v>13</v>
      </c>
      <c r="N1084" t="n">
        <v>99.40000000000001</v>
      </c>
      <c r="O1084" t="n">
        <v>40360.92</v>
      </c>
      <c r="P1084" t="n">
        <v>385</v>
      </c>
      <c r="Q1084" t="n">
        <v>1397.19</v>
      </c>
      <c r="R1084" t="n">
        <v>85.48999999999999</v>
      </c>
      <c r="S1084" t="n">
        <v>66.97</v>
      </c>
      <c r="T1084" t="n">
        <v>6672.33</v>
      </c>
      <c r="U1084" t="n">
        <v>0.78</v>
      </c>
      <c r="V1084" t="n">
        <v>0.86</v>
      </c>
      <c r="W1084" t="n">
        <v>5.32</v>
      </c>
      <c r="X1084" t="n">
        <v>0.39</v>
      </c>
      <c r="Y1084" t="n">
        <v>1</v>
      </c>
      <c r="Z1084" t="n">
        <v>10</v>
      </c>
    </row>
    <row r="1085">
      <c r="A1085" t="n">
        <v>76</v>
      </c>
      <c r="B1085" t="n">
        <v>145</v>
      </c>
      <c r="C1085" t="inlineStr">
        <is>
          <t xml:space="preserve">CONCLUIDO	</t>
        </is>
      </c>
      <c r="D1085" t="n">
        <v>3.5317</v>
      </c>
      <c r="E1085" t="n">
        <v>28.32</v>
      </c>
      <c r="F1085" t="n">
        <v>24.56</v>
      </c>
      <c r="G1085" t="n">
        <v>98.23</v>
      </c>
      <c r="H1085" t="n">
        <v>1.09</v>
      </c>
      <c r="I1085" t="n">
        <v>15</v>
      </c>
      <c r="J1085" t="n">
        <v>325.93</v>
      </c>
      <c r="K1085" t="n">
        <v>61.2</v>
      </c>
      <c r="L1085" t="n">
        <v>20</v>
      </c>
      <c r="M1085" t="n">
        <v>13</v>
      </c>
      <c r="N1085" t="n">
        <v>99.73</v>
      </c>
      <c r="O1085" t="n">
        <v>40432.03</v>
      </c>
      <c r="P1085" t="n">
        <v>384.65</v>
      </c>
      <c r="Q1085" t="n">
        <v>1397.21</v>
      </c>
      <c r="R1085" t="n">
        <v>85.2</v>
      </c>
      <c r="S1085" t="n">
        <v>66.97</v>
      </c>
      <c r="T1085" t="n">
        <v>6525.45</v>
      </c>
      <c r="U1085" t="n">
        <v>0.79</v>
      </c>
      <c r="V1085" t="n">
        <v>0.86</v>
      </c>
      <c r="W1085" t="n">
        <v>5.32</v>
      </c>
      <c r="X1085" t="n">
        <v>0.39</v>
      </c>
      <c r="Y1085" t="n">
        <v>1</v>
      </c>
      <c r="Z1085" t="n">
        <v>10</v>
      </c>
    </row>
    <row r="1086">
      <c r="A1086" t="n">
        <v>77</v>
      </c>
      <c r="B1086" t="n">
        <v>145</v>
      </c>
      <c r="C1086" t="inlineStr">
        <is>
          <t xml:space="preserve">CONCLUIDO	</t>
        </is>
      </c>
      <c r="D1086" t="n">
        <v>3.5302</v>
      </c>
      <c r="E1086" t="n">
        <v>28.33</v>
      </c>
      <c r="F1086" t="n">
        <v>24.57</v>
      </c>
      <c r="G1086" t="n">
        <v>98.28</v>
      </c>
      <c r="H1086" t="n">
        <v>1.11</v>
      </c>
      <c r="I1086" t="n">
        <v>15</v>
      </c>
      <c r="J1086" t="n">
        <v>326.51</v>
      </c>
      <c r="K1086" t="n">
        <v>61.2</v>
      </c>
      <c r="L1086" t="n">
        <v>20.25</v>
      </c>
      <c r="M1086" t="n">
        <v>13</v>
      </c>
      <c r="N1086" t="n">
        <v>100.06</v>
      </c>
      <c r="O1086" t="n">
        <v>40503.29</v>
      </c>
      <c r="P1086" t="n">
        <v>383.88</v>
      </c>
      <c r="Q1086" t="n">
        <v>1397.26</v>
      </c>
      <c r="R1086" t="n">
        <v>85.7</v>
      </c>
      <c r="S1086" t="n">
        <v>66.97</v>
      </c>
      <c r="T1086" t="n">
        <v>6776.59</v>
      </c>
      <c r="U1086" t="n">
        <v>0.78</v>
      </c>
      <c r="V1086" t="n">
        <v>0.86</v>
      </c>
      <c r="W1086" t="n">
        <v>5.32</v>
      </c>
      <c r="X1086" t="n">
        <v>0.4</v>
      </c>
      <c r="Y1086" t="n">
        <v>1</v>
      </c>
      <c r="Z1086" t="n">
        <v>10</v>
      </c>
    </row>
    <row r="1087">
      <c r="A1087" t="n">
        <v>78</v>
      </c>
      <c r="B1087" t="n">
        <v>145</v>
      </c>
      <c r="C1087" t="inlineStr">
        <is>
          <t xml:space="preserve">CONCLUIDO	</t>
        </is>
      </c>
      <c r="D1087" t="n">
        <v>3.5296</v>
      </c>
      <c r="E1087" t="n">
        <v>28.33</v>
      </c>
      <c r="F1087" t="n">
        <v>24.57</v>
      </c>
      <c r="G1087" t="n">
        <v>98.3</v>
      </c>
      <c r="H1087" t="n">
        <v>1.12</v>
      </c>
      <c r="I1087" t="n">
        <v>15</v>
      </c>
      <c r="J1087" t="n">
        <v>327.08</v>
      </c>
      <c r="K1087" t="n">
        <v>61.2</v>
      </c>
      <c r="L1087" t="n">
        <v>20.5</v>
      </c>
      <c r="M1087" t="n">
        <v>13</v>
      </c>
      <c r="N1087" t="n">
        <v>100.39</v>
      </c>
      <c r="O1087" t="n">
        <v>40574.7</v>
      </c>
      <c r="P1087" t="n">
        <v>383.2</v>
      </c>
      <c r="Q1087" t="n">
        <v>1397.2</v>
      </c>
      <c r="R1087" t="n">
        <v>85.83</v>
      </c>
      <c r="S1087" t="n">
        <v>66.97</v>
      </c>
      <c r="T1087" t="n">
        <v>6839.33</v>
      </c>
      <c r="U1087" t="n">
        <v>0.78</v>
      </c>
      <c r="V1087" t="n">
        <v>0.86</v>
      </c>
      <c r="W1087" t="n">
        <v>5.32</v>
      </c>
      <c r="X1087" t="n">
        <v>0.41</v>
      </c>
      <c r="Y1087" t="n">
        <v>1</v>
      </c>
      <c r="Z1087" t="n">
        <v>10</v>
      </c>
    </row>
    <row r="1088">
      <c r="A1088" t="n">
        <v>79</v>
      </c>
      <c r="B1088" t="n">
        <v>145</v>
      </c>
      <c r="C1088" t="inlineStr">
        <is>
          <t xml:space="preserve">CONCLUIDO	</t>
        </is>
      </c>
      <c r="D1088" t="n">
        <v>3.5309</v>
      </c>
      <c r="E1088" t="n">
        <v>28.32</v>
      </c>
      <c r="F1088" t="n">
        <v>24.56</v>
      </c>
      <c r="G1088" t="n">
        <v>98.26000000000001</v>
      </c>
      <c r="H1088" t="n">
        <v>1.13</v>
      </c>
      <c r="I1088" t="n">
        <v>15</v>
      </c>
      <c r="J1088" t="n">
        <v>327.66</v>
      </c>
      <c r="K1088" t="n">
        <v>61.2</v>
      </c>
      <c r="L1088" t="n">
        <v>20.75</v>
      </c>
      <c r="M1088" t="n">
        <v>13</v>
      </c>
      <c r="N1088" t="n">
        <v>100.72</v>
      </c>
      <c r="O1088" t="n">
        <v>40646.27</v>
      </c>
      <c r="P1088" t="n">
        <v>380.62</v>
      </c>
      <c r="Q1088" t="n">
        <v>1397.27</v>
      </c>
      <c r="R1088" t="n">
        <v>85.41</v>
      </c>
      <c r="S1088" t="n">
        <v>66.97</v>
      </c>
      <c r="T1088" t="n">
        <v>6633.94</v>
      </c>
      <c r="U1088" t="n">
        <v>0.78</v>
      </c>
      <c r="V1088" t="n">
        <v>0.86</v>
      </c>
      <c r="W1088" t="n">
        <v>5.32</v>
      </c>
      <c r="X1088" t="n">
        <v>0.4</v>
      </c>
      <c r="Y1088" t="n">
        <v>1</v>
      </c>
      <c r="Z1088" t="n">
        <v>10</v>
      </c>
    </row>
    <row r="1089">
      <c r="A1089" t="n">
        <v>80</v>
      </c>
      <c r="B1089" t="n">
        <v>145</v>
      </c>
      <c r="C1089" t="inlineStr">
        <is>
          <t xml:space="preserve">CONCLUIDO	</t>
        </is>
      </c>
      <c r="D1089" t="n">
        <v>3.5422</v>
      </c>
      <c r="E1089" t="n">
        <v>28.23</v>
      </c>
      <c r="F1089" t="n">
        <v>24.53</v>
      </c>
      <c r="G1089" t="n">
        <v>105.12</v>
      </c>
      <c r="H1089" t="n">
        <v>1.14</v>
      </c>
      <c r="I1089" t="n">
        <v>14</v>
      </c>
      <c r="J1089" t="n">
        <v>328.25</v>
      </c>
      <c r="K1089" t="n">
        <v>61.2</v>
      </c>
      <c r="L1089" t="n">
        <v>21</v>
      </c>
      <c r="M1089" t="n">
        <v>12</v>
      </c>
      <c r="N1089" t="n">
        <v>101.05</v>
      </c>
      <c r="O1089" t="n">
        <v>40718</v>
      </c>
      <c r="P1089" t="n">
        <v>379.35</v>
      </c>
      <c r="Q1089" t="n">
        <v>1397.18</v>
      </c>
      <c r="R1089" t="n">
        <v>84.42</v>
      </c>
      <c r="S1089" t="n">
        <v>66.97</v>
      </c>
      <c r="T1089" t="n">
        <v>6141.05</v>
      </c>
      <c r="U1089" t="n">
        <v>0.79</v>
      </c>
      <c r="V1089" t="n">
        <v>0.86</v>
      </c>
      <c r="W1089" t="n">
        <v>5.32</v>
      </c>
      <c r="X1089" t="n">
        <v>0.36</v>
      </c>
      <c r="Y1089" t="n">
        <v>1</v>
      </c>
      <c r="Z1089" t="n">
        <v>10</v>
      </c>
    </row>
    <row r="1090">
      <c r="A1090" t="n">
        <v>81</v>
      </c>
      <c r="B1090" t="n">
        <v>145</v>
      </c>
      <c r="C1090" t="inlineStr">
        <is>
          <t xml:space="preserve">CONCLUIDO	</t>
        </is>
      </c>
      <c r="D1090" t="n">
        <v>3.544</v>
      </c>
      <c r="E1090" t="n">
        <v>28.22</v>
      </c>
      <c r="F1090" t="n">
        <v>24.51</v>
      </c>
      <c r="G1090" t="n">
        <v>105.06</v>
      </c>
      <c r="H1090" t="n">
        <v>1.15</v>
      </c>
      <c r="I1090" t="n">
        <v>14</v>
      </c>
      <c r="J1090" t="n">
        <v>328.83</v>
      </c>
      <c r="K1090" t="n">
        <v>61.2</v>
      </c>
      <c r="L1090" t="n">
        <v>21.25</v>
      </c>
      <c r="M1090" t="n">
        <v>12</v>
      </c>
      <c r="N1090" t="n">
        <v>101.38</v>
      </c>
      <c r="O1090" t="n">
        <v>40789.89</v>
      </c>
      <c r="P1090" t="n">
        <v>379.59</v>
      </c>
      <c r="Q1090" t="n">
        <v>1397.2</v>
      </c>
      <c r="R1090" t="n">
        <v>84.03</v>
      </c>
      <c r="S1090" t="n">
        <v>66.97</v>
      </c>
      <c r="T1090" t="n">
        <v>5944.61</v>
      </c>
      <c r="U1090" t="n">
        <v>0.8</v>
      </c>
      <c r="V1090" t="n">
        <v>0.86</v>
      </c>
      <c r="W1090" t="n">
        <v>5.31</v>
      </c>
      <c r="X1090" t="n">
        <v>0.35</v>
      </c>
      <c r="Y1090" t="n">
        <v>1</v>
      </c>
      <c r="Z1090" t="n">
        <v>10</v>
      </c>
    </row>
    <row r="1091">
      <c r="A1091" t="n">
        <v>82</v>
      </c>
      <c r="B1091" t="n">
        <v>145</v>
      </c>
      <c r="C1091" t="inlineStr">
        <is>
          <t xml:space="preserve">CONCLUIDO	</t>
        </is>
      </c>
      <c r="D1091" t="n">
        <v>3.5416</v>
      </c>
      <c r="E1091" t="n">
        <v>28.24</v>
      </c>
      <c r="F1091" t="n">
        <v>24.53</v>
      </c>
      <c r="G1091" t="n">
        <v>105.14</v>
      </c>
      <c r="H1091" t="n">
        <v>1.16</v>
      </c>
      <c r="I1091" t="n">
        <v>14</v>
      </c>
      <c r="J1091" t="n">
        <v>329.41</v>
      </c>
      <c r="K1091" t="n">
        <v>61.2</v>
      </c>
      <c r="L1091" t="n">
        <v>21.5</v>
      </c>
      <c r="M1091" t="n">
        <v>12</v>
      </c>
      <c r="N1091" t="n">
        <v>101.71</v>
      </c>
      <c r="O1091" t="n">
        <v>40861.93</v>
      </c>
      <c r="P1091" t="n">
        <v>378.46</v>
      </c>
      <c r="Q1091" t="n">
        <v>1397.17</v>
      </c>
      <c r="R1091" t="n">
        <v>84.56</v>
      </c>
      <c r="S1091" t="n">
        <v>66.97</v>
      </c>
      <c r="T1091" t="n">
        <v>6210.46</v>
      </c>
      <c r="U1091" t="n">
        <v>0.79</v>
      </c>
      <c r="V1091" t="n">
        <v>0.86</v>
      </c>
      <c r="W1091" t="n">
        <v>5.32</v>
      </c>
      <c r="X1091" t="n">
        <v>0.37</v>
      </c>
      <c r="Y1091" t="n">
        <v>1</v>
      </c>
      <c r="Z1091" t="n">
        <v>10</v>
      </c>
    </row>
    <row r="1092">
      <c r="A1092" t="n">
        <v>83</v>
      </c>
      <c r="B1092" t="n">
        <v>145</v>
      </c>
      <c r="C1092" t="inlineStr">
        <is>
          <t xml:space="preserve">CONCLUIDO	</t>
        </is>
      </c>
      <c r="D1092" t="n">
        <v>3.5423</v>
      </c>
      <c r="E1092" t="n">
        <v>28.23</v>
      </c>
      <c r="F1092" t="n">
        <v>24.53</v>
      </c>
      <c r="G1092" t="n">
        <v>105.11</v>
      </c>
      <c r="H1092" t="n">
        <v>1.17</v>
      </c>
      <c r="I1092" t="n">
        <v>14</v>
      </c>
      <c r="J1092" t="n">
        <v>330</v>
      </c>
      <c r="K1092" t="n">
        <v>61.2</v>
      </c>
      <c r="L1092" t="n">
        <v>21.75</v>
      </c>
      <c r="M1092" t="n">
        <v>12</v>
      </c>
      <c r="N1092" t="n">
        <v>102.05</v>
      </c>
      <c r="O1092" t="n">
        <v>40934.14</v>
      </c>
      <c r="P1092" t="n">
        <v>377.63</v>
      </c>
      <c r="Q1092" t="n">
        <v>1397.2</v>
      </c>
      <c r="R1092" t="n">
        <v>84.40000000000001</v>
      </c>
      <c r="S1092" t="n">
        <v>66.97</v>
      </c>
      <c r="T1092" t="n">
        <v>6131.99</v>
      </c>
      <c r="U1092" t="n">
        <v>0.79</v>
      </c>
      <c r="V1092" t="n">
        <v>0.86</v>
      </c>
      <c r="W1092" t="n">
        <v>5.31</v>
      </c>
      <c r="X1092" t="n">
        <v>0.36</v>
      </c>
      <c r="Y1092" t="n">
        <v>1</v>
      </c>
      <c r="Z1092" t="n">
        <v>10</v>
      </c>
    </row>
    <row r="1093">
      <c r="A1093" t="n">
        <v>84</v>
      </c>
      <c r="B1093" t="n">
        <v>145</v>
      </c>
      <c r="C1093" t="inlineStr">
        <is>
          <t xml:space="preserve">CONCLUIDO	</t>
        </is>
      </c>
      <c r="D1093" t="n">
        <v>3.5416</v>
      </c>
      <c r="E1093" t="n">
        <v>28.24</v>
      </c>
      <c r="F1093" t="n">
        <v>24.53</v>
      </c>
      <c r="G1093" t="n">
        <v>105.14</v>
      </c>
      <c r="H1093" t="n">
        <v>1.19</v>
      </c>
      <c r="I1093" t="n">
        <v>14</v>
      </c>
      <c r="J1093" t="n">
        <v>330.59</v>
      </c>
      <c r="K1093" t="n">
        <v>61.2</v>
      </c>
      <c r="L1093" t="n">
        <v>22</v>
      </c>
      <c r="M1093" t="n">
        <v>12</v>
      </c>
      <c r="N1093" t="n">
        <v>102.39</v>
      </c>
      <c r="O1093" t="n">
        <v>41006.51</v>
      </c>
      <c r="P1093" t="n">
        <v>374.37</v>
      </c>
      <c r="Q1093" t="n">
        <v>1397.35</v>
      </c>
      <c r="R1093" t="n">
        <v>84.52</v>
      </c>
      <c r="S1093" t="n">
        <v>66.97</v>
      </c>
      <c r="T1093" t="n">
        <v>6194.09</v>
      </c>
      <c r="U1093" t="n">
        <v>0.79</v>
      </c>
      <c r="V1093" t="n">
        <v>0.86</v>
      </c>
      <c r="W1093" t="n">
        <v>5.31</v>
      </c>
      <c r="X1093" t="n">
        <v>0.37</v>
      </c>
      <c r="Y1093" t="n">
        <v>1</v>
      </c>
      <c r="Z1093" t="n">
        <v>10</v>
      </c>
    </row>
    <row r="1094">
      <c r="A1094" t="n">
        <v>85</v>
      </c>
      <c r="B1094" t="n">
        <v>145</v>
      </c>
      <c r="C1094" t="inlineStr">
        <is>
          <t xml:space="preserve">CONCLUIDO	</t>
        </is>
      </c>
      <c r="D1094" t="n">
        <v>3.552</v>
      </c>
      <c r="E1094" t="n">
        <v>28.15</v>
      </c>
      <c r="F1094" t="n">
        <v>24.5</v>
      </c>
      <c r="G1094" t="n">
        <v>113.09</v>
      </c>
      <c r="H1094" t="n">
        <v>1.2</v>
      </c>
      <c r="I1094" t="n">
        <v>13</v>
      </c>
      <c r="J1094" t="n">
        <v>331.17</v>
      </c>
      <c r="K1094" t="n">
        <v>61.2</v>
      </c>
      <c r="L1094" t="n">
        <v>22.25</v>
      </c>
      <c r="M1094" t="n">
        <v>11</v>
      </c>
      <c r="N1094" t="n">
        <v>102.72</v>
      </c>
      <c r="O1094" t="n">
        <v>41079.04</v>
      </c>
      <c r="P1094" t="n">
        <v>372.98</v>
      </c>
      <c r="Q1094" t="n">
        <v>1397.19</v>
      </c>
      <c r="R1094" t="n">
        <v>83.65000000000001</v>
      </c>
      <c r="S1094" t="n">
        <v>66.97</v>
      </c>
      <c r="T1094" t="n">
        <v>5759.58</v>
      </c>
      <c r="U1094" t="n">
        <v>0.8</v>
      </c>
      <c r="V1094" t="n">
        <v>0.86</v>
      </c>
      <c r="W1094" t="n">
        <v>5.31</v>
      </c>
      <c r="X1094" t="n">
        <v>0.34</v>
      </c>
      <c r="Y1094" t="n">
        <v>1</v>
      </c>
      <c r="Z1094" t="n">
        <v>10</v>
      </c>
    </row>
    <row r="1095">
      <c r="A1095" t="n">
        <v>86</v>
      </c>
      <c r="B1095" t="n">
        <v>145</v>
      </c>
      <c r="C1095" t="inlineStr">
        <is>
          <t xml:space="preserve">CONCLUIDO	</t>
        </is>
      </c>
      <c r="D1095" t="n">
        <v>3.5511</v>
      </c>
      <c r="E1095" t="n">
        <v>28.16</v>
      </c>
      <c r="F1095" t="n">
        <v>24.51</v>
      </c>
      <c r="G1095" t="n">
        <v>113.13</v>
      </c>
      <c r="H1095" t="n">
        <v>1.21</v>
      </c>
      <c r="I1095" t="n">
        <v>13</v>
      </c>
      <c r="J1095" t="n">
        <v>331.76</v>
      </c>
      <c r="K1095" t="n">
        <v>61.2</v>
      </c>
      <c r="L1095" t="n">
        <v>22.5</v>
      </c>
      <c r="M1095" t="n">
        <v>11</v>
      </c>
      <c r="N1095" t="n">
        <v>103.06</v>
      </c>
      <c r="O1095" t="n">
        <v>41151.74</v>
      </c>
      <c r="P1095" t="n">
        <v>374.48</v>
      </c>
      <c r="Q1095" t="n">
        <v>1397.18</v>
      </c>
      <c r="R1095" t="n">
        <v>84</v>
      </c>
      <c r="S1095" t="n">
        <v>66.97</v>
      </c>
      <c r="T1095" t="n">
        <v>5936.88</v>
      </c>
      <c r="U1095" t="n">
        <v>0.8</v>
      </c>
      <c r="V1095" t="n">
        <v>0.86</v>
      </c>
      <c r="W1095" t="n">
        <v>5.31</v>
      </c>
      <c r="X1095" t="n">
        <v>0.35</v>
      </c>
      <c r="Y1095" t="n">
        <v>1</v>
      </c>
      <c r="Z1095" t="n">
        <v>10</v>
      </c>
    </row>
    <row r="1096">
      <c r="A1096" t="n">
        <v>87</v>
      </c>
      <c r="B1096" t="n">
        <v>145</v>
      </c>
      <c r="C1096" t="inlineStr">
        <is>
          <t xml:space="preserve">CONCLUIDO	</t>
        </is>
      </c>
      <c r="D1096" t="n">
        <v>3.5501</v>
      </c>
      <c r="E1096" t="n">
        <v>28.17</v>
      </c>
      <c r="F1096" t="n">
        <v>24.52</v>
      </c>
      <c r="G1096" t="n">
        <v>113.16</v>
      </c>
      <c r="H1096" t="n">
        <v>1.22</v>
      </c>
      <c r="I1096" t="n">
        <v>13</v>
      </c>
      <c r="J1096" t="n">
        <v>332.35</v>
      </c>
      <c r="K1096" t="n">
        <v>61.2</v>
      </c>
      <c r="L1096" t="n">
        <v>22.75</v>
      </c>
      <c r="M1096" t="n">
        <v>11</v>
      </c>
      <c r="N1096" t="n">
        <v>103.41</v>
      </c>
      <c r="O1096" t="n">
        <v>41224.6</v>
      </c>
      <c r="P1096" t="n">
        <v>374.73</v>
      </c>
      <c r="Q1096" t="n">
        <v>1397.19</v>
      </c>
      <c r="R1096" t="n">
        <v>84.09999999999999</v>
      </c>
      <c r="S1096" t="n">
        <v>66.97</v>
      </c>
      <c r="T1096" t="n">
        <v>5984.24</v>
      </c>
      <c r="U1096" t="n">
        <v>0.8</v>
      </c>
      <c r="V1096" t="n">
        <v>0.86</v>
      </c>
      <c r="W1096" t="n">
        <v>5.32</v>
      </c>
      <c r="X1096" t="n">
        <v>0.35</v>
      </c>
      <c r="Y1096" t="n">
        <v>1</v>
      </c>
      <c r="Z1096" t="n">
        <v>10</v>
      </c>
    </row>
    <row r="1097">
      <c r="A1097" t="n">
        <v>88</v>
      </c>
      <c r="B1097" t="n">
        <v>145</v>
      </c>
      <c r="C1097" t="inlineStr">
        <is>
          <t xml:space="preserve">CONCLUIDO	</t>
        </is>
      </c>
      <c r="D1097" t="n">
        <v>3.5489</v>
      </c>
      <c r="E1097" t="n">
        <v>28.18</v>
      </c>
      <c r="F1097" t="n">
        <v>24.53</v>
      </c>
      <c r="G1097" t="n">
        <v>113.21</v>
      </c>
      <c r="H1097" t="n">
        <v>1.23</v>
      </c>
      <c r="I1097" t="n">
        <v>13</v>
      </c>
      <c r="J1097" t="n">
        <v>332.95</v>
      </c>
      <c r="K1097" t="n">
        <v>61.2</v>
      </c>
      <c r="L1097" t="n">
        <v>23</v>
      </c>
      <c r="M1097" t="n">
        <v>11</v>
      </c>
      <c r="N1097" t="n">
        <v>103.75</v>
      </c>
      <c r="O1097" t="n">
        <v>41297.62</v>
      </c>
      <c r="P1097" t="n">
        <v>375.19</v>
      </c>
      <c r="Q1097" t="n">
        <v>1397.19</v>
      </c>
      <c r="R1097" t="n">
        <v>84.48999999999999</v>
      </c>
      <c r="S1097" t="n">
        <v>66.97</v>
      </c>
      <c r="T1097" t="n">
        <v>6179.46</v>
      </c>
      <c r="U1097" t="n">
        <v>0.79</v>
      </c>
      <c r="V1097" t="n">
        <v>0.86</v>
      </c>
      <c r="W1097" t="n">
        <v>5.31</v>
      </c>
      <c r="X1097" t="n">
        <v>0.36</v>
      </c>
      <c r="Y1097" t="n">
        <v>1</v>
      </c>
      <c r="Z1097" t="n">
        <v>10</v>
      </c>
    </row>
    <row r="1098">
      <c r="A1098" t="n">
        <v>89</v>
      </c>
      <c r="B1098" t="n">
        <v>145</v>
      </c>
      <c r="C1098" t="inlineStr">
        <is>
          <t xml:space="preserve">CONCLUIDO	</t>
        </is>
      </c>
      <c r="D1098" t="n">
        <v>3.5505</v>
      </c>
      <c r="E1098" t="n">
        <v>28.16</v>
      </c>
      <c r="F1098" t="n">
        <v>24.52</v>
      </c>
      <c r="G1098" t="n">
        <v>113.15</v>
      </c>
      <c r="H1098" t="n">
        <v>1.24</v>
      </c>
      <c r="I1098" t="n">
        <v>13</v>
      </c>
      <c r="J1098" t="n">
        <v>333.54</v>
      </c>
      <c r="K1098" t="n">
        <v>61.2</v>
      </c>
      <c r="L1098" t="n">
        <v>23.25</v>
      </c>
      <c r="M1098" t="n">
        <v>11</v>
      </c>
      <c r="N1098" t="n">
        <v>104.09</v>
      </c>
      <c r="O1098" t="n">
        <v>41370.82</v>
      </c>
      <c r="P1098" t="n">
        <v>373.83</v>
      </c>
      <c r="Q1098" t="n">
        <v>1397.18</v>
      </c>
      <c r="R1098" t="n">
        <v>83.97</v>
      </c>
      <c r="S1098" t="n">
        <v>66.97</v>
      </c>
      <c r="T1098" t="n">
        <v>5920.08</v>
      </c>
      <c r="U1098" t="n">
        <v>0.8</v>
      </c>
      <c r="V1098" t="n">
        <v>0.86</v>
      </c>
      <c r="W1098" t="n">
        <v>5.31</v>
      </c>
      <c r="X1098" t="n">
        <v>0.35</v>
      </c>
      <c r="Y1098" t="n">
        <v>1</v>
      </c>
      <c r="Z1098" t="n">
        <v>10</v>
      </c>
    </row>
    <row r="1099">
      <c r="A1099" t="n">
        <v>90</v>
      </c>
      <c r="B1099" t="n">
        <v>145</v>
      </c>
      <c r="C1099" t="inlineStr">
        <is>
          <t xml:space="preserve">CONCLUIDO	</t>
        </is>
      </c>
      <c r="D1099" t="n">
        <v>3.5527</v>
      </c>
      <c r="E1099" t="n">
        <v>28.15</v>
      </c>
      <c r="F1099" t="n">
        <v>24.5</v>
      </c>
      <c r="G1099" t="n">
        <v>113.07</v>
      </c>
      <c r="H1099" t="n">
        <v>1.25</v>
      </c>
      <c r="I1099" t="n">
        <v>13</v>
      </c>
      <c r="J1099" t="n">
        <v>334.14</v>
      </c>
      <c r="K1099" t="n">
        <v>61.2</v>
      </c>
      <c r="L1099" t="n">
        <v>23.5</v>
      </c>
      <c r="M1099" t="n">
        <v>11</v>
      </c>
      <c r="N1099" t="n">
        <v>104.44</v>
      </c>
      <c r="O1099" t="n">
        <v>41444.3</v>
      </c>
      <c r="P1099" t="n">
        <v>372.02</v>
      </c>
      <c r="Q1099" t="n">
        <v>1397.21</v>
      </c>
      <c r="R1099" t="n">
        <v>83.45</v>
      </c>
      <c r="S1099" t="n">
        <v>66.97</v>
      </c>
      <c r="T1099" t="n">
        <v>5661.75</v>
      </c>
      <c r="U1099" t="n">
        <v>0.8</v>
      </c>
      <c r="V1099" t="n">
        <v>0.86</v>
      </c>
      <c r="W1099" t="n">
        <v>5.31</v>
      </c>
      <c r="X1099" t="n">
        <v>0.33</v>
      </c>
      <c r="Y1099" t="n">
        <v>1</v>
      </c>
      <c r="Z1099" t="n">
        <v>10</v>
      </c>
    </row>
    <row r="1100">
      <c r="A1100" t="n">
        <v>91</v>
      </c>
      <c r="B1100" t="n">
        <v>145</v>
      </c>
      <c r="C1100" t="inlineStr">
        <is>
          <t xml:space="preserve">CONCLUIDO	</t>
        </is>
      </c>
      <c r="D1100" t="n">
        <v>3.5511</v>
      </c>
      <c r="E1100" t="n">
        <v>28.16</v>
      </c>
      <c r="F1100" t="n">
        <v>24.51</v>
      </c>
      <c r="G1100" t="n">
        <v>113.13</v>
      </c>
      <c r="H1100" t="n">
        <v>1.26</v>
      </c>
      <c r="I1100" t="n">
        <v>13</v>
      </c>
      <c r="J1100" t="n">
        <v>334.73</v>
      </c>
      <c r="K1100" t="n">
        <v>61.2</v>
      </c>
      <c r="L1100" t="n">
        <v>23.75</v>
      </c>
      <c r="M1100" t="n">
        <v>11</v>
      </c>
      <c r="N1100" t="n">
        <v>104.78</v>
      </c>
      <c r="O1100" t="n">
        <v>41517.84</v>
      </c>
      <c r="P1100" t="n">
        <v>371.08</v>
      </c>
      <c r="Q1100" t="n">
        <v>1397.21</v>
      </c>
      <c r="R1100" t="n">
        <v>83.90000000000001</v>
      </c>
      <c r="S1100" t="n">
        <v>66.97</v>
      </c>
      <c r="T1100" t="n">
        <v>5885.81</v>
      </c>
      <c r="U1100" t="n">
        <v>0.8</v>
      </c>
      <c r="V1100" t="n">
        <v>0.86</v>
      </c>
      <c r="W1100" t="n">
        <v>5.31</v>
      </c>
      <c r="X1100" t="n">
        <v>0.35</v>
      </c>
      <c r="Y1100" t="n">
        <v>1</v>
      </c>
      <c r="Z1100" t="n">
        <v>10</v>
      </c>
    </row>
    <row r="1101">
      <c r="A1101" t="n">
        <v>92</v>
      </c>
      <c r="B1101" t="n">
        <v>145</v>
      </c>
      <c r="C1101" t="inlineStr">
        <is>
          <t xml:space="preserve">CONCLUIDO	</t>
        </is>
      </c>
      <c r="D1101" t="n">
        <v>3.5614</v>
      </c>
      <c r="E1101" t="n">
        <v>28.08</v>
      </c>
      <c r="F1101" t="n">
        <v>24.48</v>
      </c>
      <c r="G1101" t="n">
        <v>122.42</v>
      </c>
      <c r="H1101" t="n">
        <v>1.28</v>
      </c>
      <c r="I1101" t="n">
        <v>12</v>
      </c>
      <c r="J1101" t="n">
        <v>335.33</v>
      </c>
      <c r="K1101" t="n">
        <v>61.2</v>
      </c>
      <c r="L1101" t="n">
        <v>24</v>
      </c>
      <c r="M1101" t="n">
        <v>10</v>
      </c>
      <c r="N1101" t="n">
        <v>105.13</v>
      </c>
      <c r="O1101" t="n">
        <v>41591.55</v>
      </c>
      <c r="P1101" t="n">
        <v>368.42</v>
      </c>
      <c r="Q1101" t="n">
        <v>1397.24</v>
      </c>
      <c r="R1101" t="n">
        <v>82.92</v>
      </c>
      <c r="S1101" t="n">
        <v>66.97</v>
      </c>
      <c r="T1101" t="n">
        <v>5400.58</v>
      </c>
      <c r="U1101" t="n">
        <v>0.8100000000000001</v>
      </c>
      <c r="V1101" t="n">
        <v>0.86</v>
      </c>
      <c r="W1101" t="n">
        <v>5.31</v>
      </c>
      <c r="X1101" t="n">
        <v>0.32</v>
      </c>
      <c r="Y1101" t="n">
        <v>1</v>
      </c>
      <c r="Z1101" t="n">
        <v>10</v>
      </c>
    </row>
    <row r="1102">
      <c r="A1102" t="n">
        <v>93</v>
      </c>
      <c r="B1102" t="n">
        <v>145</v>
      </c>
      <c r="C1102" t="inlineStr">
        <is>
          <t xml:space="preserve">CONCLUIDO	</t>
        </is>
      </c>
      <c r="D1102" t="n">
        <v>3.562</v>
      </c>
      <c r="E1102" t="n">
        <v>28.07</v>
      </c>
      <c r="F1102" t="n">
        <v>24.48</v>
      </c>
      <c r="G1102" t="n">
        <v>122.39</v>
      </c>
      <c r="H1102" t="n">
        <v>1.29</v>
      </c>
      <c r="I1102" t="n">
        <v>12</v>
      </c>
      <c r="J1102" t="n">
        <v>335.93</v>
      </c>
      <c r="K1102" t="n">
        <v>61.2</v>
      </c>
      <c r="L1102" t="n">
        <v>24.25</v>
      </c>
      <c r="M1102" t="n">
        <v>10</v>
      </c>
      <c r="N1102" t="n">
        <v>105.48</v>
      </c>
      <c r="O1102" t="n">
        <v>41665.42</v>
      </c>
      <c r="P1102" t="n">
        <v>368.37</v>
      </c>
      <c r="Q1102" t="n">
        <v>1397.17</v>
      </c>
      <c r="R1102" t="n">
        <v>82.69</v>
      </c>
      <c r="S1102" t="n">
        <v>66.97</v>
      </c>
      <c r="T1102" t="n">
        <v>5287.26</v>
      </c>
      <c r="U1102" t="n">
        <v>0.8100000000000001</v>
      </c>
      <c r="V1102" t="n">
        <v>0.86</v>
      </c>
      <c r="W1102" t="n">
        <v>5.32</v>
      </c>
      <c r="X1102" t="n">
        <v>0.31</v>
      </c>
      <c r="Y1102" t="n">
        <v>1</v>
      </c>
      <c r="Z1102" t="n">
        <v>10</v>
      </c>
    </row>
    <row r="1103">
      <c r="A1103" t="n">
        <v>94</v>
      </c>
      <c r="B1103" t="n">
        <v>145</v>
      </c>
      <c r="C1103" t="inlineStr">
        <is>
          <t xml:space="preserve">CONCLUIDO	</t>
        </is>
      </c>
      <c r="D1103" t="n">
        <v>3.5616</v>
      </c>
      <c r="E1103" t="n">
        <v>28.08</v>
      </c>
      <c r="F1103" t="n">
        <v>24.48</v>
      </c>
      <c r="G1103" t="n">
        <v>122.41</v>
      </c>
      <c r="H1103" t="n">
        <v>1.3</v>
      </c>
      <c r="I1103" t="n">
        <v>12</v>
      </c>
      <c r="J1103" t="n">
        <v>336.53</v>
      </c>
      <c r="K1103" t="n">
        <v>61.2</v>
      </c>
      <c r="L1103" t="n">
        <v>24.5</v>
      </c>
      <c r="M1103" t="n">
        <v>10</v>
      </c>
      <c r="N1103" t="n">
        <v>105.83</v>
      </c>
      <c r="O1103" t="n">
        <v>41739.48</v>
      </c>
      <c r="P1103" t="n">
        <v>368.42</v>
      </c>
      <c r="Q1103" t="n">
        <v>1397.17</v>
      </c>
      <c r="R1103" t="n">
        <v>82.87</v>
      </c>
      <c r="S1103" t="n">
        <v>66.97</v>
      </c>
      <c r="T1103" t="n">
        <v>5378.63</v>
      </c>
      <c r="U1103" t="n">
        <v>0.8100000000000001</v>
      </c>
      <c r="V1103" t="n">
        <v>0.86</v>
      </c>
      <c r="W1103" t="n">
        <v>5.31</v>
      </c>
      <c r="X1103" t="n">
        <v>0.32</v>
      </c>
      <c r="Y1103" t="n">
        <v>1</v>
      </c>
      <c r="Z1103" t="n">
        <v>10</v>
      </c>
    </row>
    <row r="1104">
      <c r="A1104" t="n">
        <v>95</v>
      </c>
      <c r="B1104" t="n">
        <v>145</v>
      </c>
      <c r="C1104" t="inlineStr">
        <is>
          <t xml:space="preserve">CONCLUIDO	</t>
        </is>
      </c>
      <c r="D1104" t="n">
        <v>3.5633</v>
      </c>
      <c r="E1104" t="n">
        <v>28.06</v>
      </c>
      <c r="F1104" t="n">
        <v>24.47</v>
      </c>
      <c r="G1104" t="n">
        <v>122.34</v>
      </c>
      <c r="H1104" t="n">
        <v>1.31</v>
      </c>
      <c r="I1104" t="n">
        <v>12</v>
      </c>
      <c r="J1104" t="n">
        <v>337.13</v>
      </c>
      <c r="K1104" t="n">
        <v>61.2</v>
      </c>
      <c r="L1104" t="n">
        <v>24.75</v>
      </c>
      <c r="M1104" t="n">
        <v>10</v>
      </c>
      <c r="N1104" t="n">
        <v>106.18</v>
      </c>
      <c r="O1104" t="n">
        <v>41813.7</v>
      </c>
      <c r="P1104" t="n">
        <v>368.24</v>
      </c>
      <c r="Q1104" t="n">
        <v>1397.23</v>
      </c>
      <c r="R1104" t="n">
        <v>82.44</v>
      </c>
      <c r="S1104" t="n">
        <v>66.97</v>
      </c>
      <c r="T1104" t="n">
        <v>5159.93</v>
      </c>
      <c r="U1104" t="n">
        <v>0.8100000000000001</v>
      </c>
      <c r="V1104" t="n">
        <v>0.86</v>
      </c>
      <c r="W1104" t="n">
        <v>5.31</v>
      </c>
      <c r="X1104" t="n">
        <v>0.3</v>
      </c>
      <c r="Y1104" t="n">
        <v>1</v>
      </c>
      <c r="Z1104" t="n">
        <v>10</v>
      </c>
    </row>
    <row r="1105">
      <c r="A1105" t="n">
        <v>96</v>
      </c>
      <c r="B1105" t="n">
        <v>145</v>
      </c>
      <c r="C1105" t="inlineStr">
        <is>
          <t xml:space="preserve">CONCLUIDO	</t>
        </is>
      </c>
      <c r="D1105" t="n">
        <v>3.5622</v>
      </c>
      <c r="E1105" t="n">
        <v>28.07</v>
      </c>
      <c r="F1105" t="n">
        <v>24.48</v>
      </c>
      <c r="G1105" t="n">
        <v>122.38</v>
      </c>
      <c r="H1105" t="n">
        <v>1.32</v>
      </c>
      <c r="I1105" t="n">
        <v>12</v>
      </c>
      <c r="J1105" t="n">
        <v>337.73</v>
      </c>
      <c r="K1105" t="n">
        <v>61.2</v>
      </c>
      <c r="L1105" t="n">
        <v>25</v>
      </c>
      <c r="M1105" t="n">
        <v>9</v>
      </c>
      <c r="N1105" t="n">
        <v>106.53</v>
      </c>
      <c r="O1105" t="n">
        <v>41888.1</v>
      </c>
      <c r="P1105" t="n">
        <v>368.33</v>
      </c>
      <c r="Q1105" t="n">
        <v>1397.21</v>
      </c>
      <c r="R1105" t="n">
        <v>82.59</v>
      </c>
      <c r="S1105" t="n">
        <v>66.97</v>
      </c>
      <c r="T1105" t="n">
        <v>5236.61</v>
      </c>
      <c r="U1105" t="n">
        <v>0.8100000000000001</v>
      </c>
      <c r="V1105" t="n">
        <v>0.86</v>
      </c>
      <c r="W1105" t="n">
        <v>5.32</v>
      </c>
      <c r="X1105" t="n">
        <v>0.31</v>
      </c>
      <c r="Y1105" t="n">
        <v>1</v>
      </c>
      <c r="Z1105" t="n">
        <v>10</v>
      </c>
    </row>
    <row r="1106">
      <c r="A1106" t="n">
        <v>97</v>
      </c>
      <c r="B1106" t="n">
        <v>145</v>
      </c>
      <c r="C1106" t="inlineStr">
        <is>
          <t xml:space="preserve">CONCLUIDO	</t>
        </is>
      </c>
      <c r="D1106" t="n">
        <v>3.5608</v>
      </c>
      <c r="E1106" t="n">
        <v>28.08</v>
      </c>
      <c r="F1106" t="n">
        <v>24.49</v>
      </c>
      <c r="G1106" t="n">
        <v>122.44</v>
      </c>
      <c r="H1106" t="n">
        <v>1.33</v>
      </c>
      <c r="I1106" t="n">
        <v>12</v>
      </c>
      <c r="J1106" t="n">
        <v>338.34</v>
      </c>
      <c r="K1106" t="n">
        <v>61.2</v>
      </c>
      <c r="L1106" t="n">
        <v>25.25</v>
      </c>
      <c r="M1106" t="n">
        <v>7</v>
      </c>
      <c r="N1106" t="n">
        <v>106.89</v>
      </c>
      <c r="O1106" t="n">
        <v>41962.68</v>
      </c>
      <c r="P1106" t="n">
        <v>368.68</v>
      </c>
      <c r="Q1106" t="n">
        <v>1397.2</v>
      </c>
      <c r="R1106" t="n">
        <v>82.86</v>
      </c>
      <c r="S1106" t="n">
        <v>66.97</v>
      </c>
      <c r="T1106" t="n">
        <v>5370.47</v>
      </c>
      <c r="U1106" t="n">
        <v>0.8100000000000001</v>
      </c>
      <c r="V1106" t="n">
        <v>0.86</v>
      </c>
      <c r="W1106" t="n">
        <v>5.32</v>
      </c>
      <c r="X1106" t="n">
        <v>0.32</v>
      </c>
      <c r="Y1106" t="n">
        <v>1</v>
      </c>
      <c r="Z1106" t="n">
        <v>10</v>
      </c>
    </row>
    <row r="1107">
      <c r="A1107" t="n">
        <v>98</v>
      </c>
      <c r="B1107" t="n">
        <v>145</v>
      </c>
      <c r="C1107" t="inlineStr">
        <is>
          <t xml:space="preserve">CONCLUIDO	</t>
        </is>
      </c>
      <c r="D1107" t="n">
        <v>3.5612</v>
      </c>
      <c r="E1107" t="n">
        <v>28.08</v>
      </c>
      <c r="F1107" t="n">
        <v>24.48</v>
      </c>
      <c r="G1107" t="n">
        <v>122.42</v>
      </c>
      <c r="H1107" t="n">
        <v>1.34</v>
      </c>
      <c r="I1107" t="n">
        <v>12</v>
      </c>
      <c r="J1107" t="n">
        <v>338.94</v>
      </c>
      <c r="K1107" t="n">
        <v>61.2</v>
      </c>
      <c r="L1107" t="n">
        <v>25.5</v>
      </c>
      <c r="M1107" t="n">
        <v>7</v>
      </c>
      <c r="N1107" t="n">
        <v>107.25</v>
      </c>
      <c r="O1107" t="n">
        <v>42037.44</v>
      </c>
      <c r="P1107" t="n">
        <v>366.11</v>
      </c>
      <c r="Q1107" t="n">
        <v>1397.19</v>
      </c>
      <c r="R1107" t="n">
        <v>82.88</v>
      </c>
      <c r="S1107" t="n">
        <v>66.97</v>
      </c>
      <c r="T1107" t="n">
        <v>5381.12</v>
      </c>
      <c r="U1107" t="n">
        <v>0.8100000000000001</v>
      </c>
      <c r="V1107" t="n">
        <v>0.86</v>
      </c>
      <c r="W1107" t="n">
        <v>5.32</v>
      </c>
      <c r="X1107" t="n">
        <v>0.32</v>
      </c>
      <c r="Y1107" t="n">
        <v>1</v>
      </c>
      <c r="Z1107" t="n">
        <v>10</v>
      </c>
    </row>
    <row r="1108">
      <c r="A1108" t="n">
        <v>99</v>
      </c>
      <c r="B1108" t="n">
        <v>145</v>
      </c>
      <c r="C1108" t="inlineStr">
        <is>
          <t xml:space="preserve">CONCLUIDO	</t>
        </is>
      </c>
      <c r="D1108" t="n">
        <v>3.5622</v>
      </c>
      <c r="E1108" t="n">
        <v>28.07</v>
      </c>
      <c r="F1108" t="n">
        <v>24.48</v>
      </c>
      <c r="G1108" t="n">
        <v>122.38</v>
      </c>
      <c r="H1108" t="n">
        <v>1.35</v>
      </c>
      <c r="I1108" t="n">
        <v>12</v>
      </c>
      <c r="J1108" t="n">
        <v>339.55</v>
      </c>
      <c r="K1108" t="n">
        <v>61.2</v>
      </c>
      <c r="L1108" t="n">
        <v>25.75</v>
      </c>
      <c r="M1108" t="n">
        <v>8</v>
      </c>
      <c r="N1108" t="n">
        <v>107.6</v>
      </c>
      <c r="O1108" t="n">
        <v>42112.37</v>
      </c>
      <c r="P1108" t="n">
        <v>364.42</v>
      </c>
      <c r="Q1108" t="n">
        <v>1397.19</v>
      </c>
      <c r="R1108" t="n">
        <v>82.63</v>
      </c>
      <c r="S1108" t="n">
        <v>66.97</v>
      </c>
      <c r="T1108" t="n">
        <v>5256.03</v>
      </c>
      <c r="U1108" t="n">
        <v>0.8100000000000001</v>
      </c>
      <c r="V1108" t="n">
        <v>0.86</v>
      </c>
      <c r="W1108" t="n">
        <v>5.32</v>
      </c>
      <c r="X1108" t="n">
        <v>0.31</v>
      </c>
      <c r="Y1108" t="n">
        <v>1</v>
      </c>
      <c r="Z1108" t="n">
        <v>10</v>
      </c>
    </row>
    <row r="1109">
      <c r="A1109" t="n">
        <v>100</v>
      </c>
      <c r="B1109" t="n">
        <v>145</v>
      </c>
      <c r="C1109" t="inlineStr">
        <is>
          <t xml:space="preserve">CONCLUIDO	</t>
        </is>
      </c>
      <c r="D1109" t="n">
        <v>3.56</v>
      </c>
      <c r="E1109" t="n">
        <v>28.09</v>
      </c>
      <c r="F1109" t="n">
        <v>24.49</v>
      </c>
      <c r="G1109" t="n">
        <v>122.47</v>
      </c>
      <c r="H1109" t="n">
        <v>1.36</v>
      </c>
      <c r="I1109" t="n">
        <v>12</v>
      </c>
      <c r="J1109" t="n">
        <v>340.16</v>
      </c>
      <c r="K1109" t="n">
        <v>61.2</v>
      </c>
      <c r="L1109" t="n">
        <v>26</v>
      </c>
      <c r="M1109" t="n">
        <v>7</v>
      </c>
      <c r="N1109" t="n">
        <v>107.96</v>
      </c>
      <c r="O1109" t="n">
        <v>42187.49</v>
      </c>
      <c r="P1109" t="n">
        <v>362.98</v>
      </c>
      <c r="Q1109" t="n">
        <v>1397.18</v>
      </c>
      <c r="R1109" t="n">
        <v>82.95</v>
      </c>
      <c r="S1109" t="n">
        <v>66.97</v>
      </c>
      <c r="T1109" t="n">
        <v>5416.32</v>
      </c>
      <c r="U1109" t="n">
        <v>0.8100000000000001</v>
      </c>
      <c r="V1109" t="n">
        <v>0.86</v>
      </c>
      <c r="W1109" t="n">
        <v>5.32</v>
      </c>
      <c r="X1109" t="n">
        <v>0.33</v>
      </c>
      <c r="Y1109" t="n">
        <v>1</v>
      </c>
      <c r="Z1109" t="n">
        <v>10</v>
      </c>
    </row>
    <row r="1110">
      <c r="A1110" t="n">
        <v>101</v>
      </c>
      <c r="B1110" t="n">
        <v>145</v>
      </c>
      <c r="C1110" t="inlineStr">
        <is>
          <t xml:space="preserve">CONCLUIDO	</t>
        </is>
      </c>
      <c r="D1110" t="n">
        <v>3.572</v>
      </c>
      <c r="E1110" t="n">
        <v>28</v>
      </c>
      <c r="F1110" t="n">
        <v>24.45</v>
      </c>
      <c r="G1110" t="n">
        <v>133.38</v>
      </c>
      <c r="H1110" t="n">
        <v>1.37</v>
      </c>
      <c r="I1110" t="n">
        <v>11</v>
      </c>
      <c r="J1110" t="n">
        <v>340.77</v>
      </c>
      <c r="K1110" t="n">
        <v>61.2</v>
      </c>
      <c r="L1110" t="n">
        <v>26.25</v>
      </c>
      <c r="M1110" t="n">
        <v>5</v>
      </c>
      <c r="N1110" t="n">
        <v>108.32</v>
      </c>
      <c r="O1110" t="n">
        <v>42262.79</v>
      </c>
      <c r="P1110" t="n">
        <v>361.61</v>
      </c>
      <c r="Q1110" t="n">
        <v>1397.17</v>
      </c>
      <c r="R1110" t="n">
        <v>81.91</v>
      </c>
      <c r="S1110" t="n">
        <v>66.97</v>
      </c>
      <c r="T1110" t="n">
        <v>4900.32</v>
      </c>
      <c r="U1110" t="n">
        <v>0.82</v>
      </c>
      <c r="V1110" t="n">
        <v>0.86</v>
      </c>
      <c r="W1110" t="n">
        <v>5.31</v>
      </c>
      <c r="X1110" t="n">
        <v>0.29</v>
      </c>
      <c r="Y1110" t="n">
        <v>1</v>
      </c>
      <c r="Z1110" t="n">
        <v>10</v>
      </c>
    </row>
    <row r="1111">
      <c r="A1111" t="n">
        <v>102</v>
      </c>
      <c r="B1111" t="n">
        <v>145</v>
      </c>
      <c r="C1111" t="inlineStr">
        <is>
          <t xml:space="preserve">CONCLUIDO	</t>
        </is>
      </c>
      <c r="D1111" t="n">
        <v>3.5728</v>
      </c>
      <c r="E1111" t="n">
        <v>27.99</v>
      </c>
      <c r="F1111" t="n">
        <v>24.45</v>
      </c>
      <c r="G1111" t="n">
        <v>133.35</v>
      </c>
      <c r="H1111" t="n">
        <v>1.38</v>
      </c>
      <c r="I1111" t="n">
        <v>11</v>
      </c>
      <c r="J1111" t="n">
        <v>341.38</v>
      </c>
      <c r="K1111" t="n">
        <v>61.2</v>
      </c>
      <c r="L1111" t="n">
        <v>26.5</v>
      </c>
      <c r="M1111" t="n">
        <v>4</v>
      </c>
      <c r="N1111" t="n">
        <v>108.68</v>
      </c>
      <c r="O1111" t="n">
        <v>42338.27</v>
      </c>
      <c r="P1111" t="n">
        <v>361.63</v>
      </c>
      <c r="Q1111" t="n">
        <v>1397.32</v>
      </c>
      <c r="R1111" t="n">
        <v>81.58</v>
      </c>
      <c r="S1111" t="n">
        <v>66.97</v>
      </c>
      <c r="T1111" t="n">
        <v>4738.96</v>
      </c>
      <c r="U1111" t="n">
        <v>0.82</v>
      </c>
      <c r="V1111" t="n">
        <v>0.86</v>
      </c>
      <c r="W1111" t="n">
        <v>5.32</v>
      </c>
      <c r="X1111" t="n">
        <v>0.28</v>
      </c>
      <c r="Y1111" t="n">
        <v>1</v>
      </c>
      <c r="Z1111" t="n">
        <v>10</v>
      </c>
    </row>
    <row r="1112">
      <c r="A1112" t="n">
        <v>103</v>
      </c>
      <c r="B1112" t="n">
        <v>145</v>
      </c>
      <c r="C1112" t="inlineStr">
        <is>
          <t xml:space="preserve">CONCLUIDO	</t>
        </is>
      </c>
      <c r="D1112" t="n">
        <v>3.5723</v>
      </c>
      <c r="E1112" t="n">
        <v>27.99</v>
      </c>
      <c r="F1112" t="n">
        <v>24.45</v>
      </c>
      <c r="G1112" t="n">
        <v>133.37</v>
      </c>
      <c r="H1112" t="n">
        <v>1.39</v>
      </c>
      <c r="I1112" t="n">
        <v>11</v>
      </c>
      <c r="J1112" t="n">
        <v>342</v>
      </c>
      <c r="K1112" t="n">
        <v>61.2</v>
      </c>
      <c r="L1112" t="n">
        <v>26.75</v>
      </c>
      <c r="M1112" t="n">
        <v>3</v>
      </c>
      <c r="N1112" t="n">
        <v>109.05</v>
      </c>
      <c r="O1112" t="n">
        <v>42413.94</v>
      </c>
      <c r="P1112" t="n">
        <v>362.07</v>
      </c>
      <c r="Q1112" t="n">
        <v>1397.18</v>
      </c>
      <c r="R1112" t="n">
        <v>81.63</v>
      </c>
      <c r="S1112" t="n">
        <v>66.97</v>
      </c>
      <c r="T1112" t="n">
        <v>4759.93</v>
      </c>
      <c r="U1112" t="n">
        <v>0.82</v>
      </c>
      <c r="V1112" t="n">
        <v>0.86</v>
      </c>
      <c r="W1112" t="n">
        <v>5.32</v>
      </c>
      <c r="X1112" t="n">
        <v>0.29</v>
      </c>
      <c r="Y1112" t="n">
        <v>1</v>
      </c>
      <c r="Z1112" t="n">
        <v>10</v>
      </c>
    </row>
    <row r="1113">
      <c r="A1113" t="n">
        <v>104</v>
      </c>
      <c r="B1113" t="n">
        <v>145</v>
      </c>
      <c r="C1113" t="inlineStr">
        <is>
          <t xml:space="preserve">CONCLUIDO	</t>
        </is>
      </c>
      <c r="D1113" t="n">
        <v>3.5715</v>
      </c>
      <c r="E1113" t="n">
        <v>28</v>
      </c>
      <c r="F1113" t="n">
        <v>24.46</v>
      </c>
      <c r="G1113" t="n">
        <v>133.4</v>
      </c>
      <c r="H1113" t="n">
        <v>1.4</v>
      </c>
      <c r="I1113" t="n">
        <v>11</v>
      </c>
      <c r="J1113" t="n">
        <v>342.61</v>
      </c>
      <c r="K1113" t="n">
        <v>61.2</v>
      </c>
      <c r="L1113" t="n">
        <v>27</v>
      </c>
      <c r="M1113" t="n">
        <v>3</v>
      </c>
      <c r="N1113" t="n">
        <v>109.41</v>
      </c>
      <c r="O1113" t="n">
        <v>42489.79</v>
      </c>
      <c r="P1113" t="n">
        <v>362.59</v>
      </c>
      <c r="Q1113" t="n">
        <v>1397.21</v>
      </c>
      <c r="R1113" t="n">
        <v>81.75</v>
      </c>
      <c r="S1113" t="n">
        <v>66.97</v>
      </c>
      <c r="T1113" t="n">
        <v>4823.4</v>
      </c>
      <c r="U1113" t="n">
        <v>0.82</v>
      </c>
      <c r="V1113" t="n">
        <v>0.86</v>
      </c>
      <c r="W1113" t="n">
        <v>5.32</v>
      </c>
      <c r="X1113" t="n">
        <v>0.29</v>
      </c>
      <c r="Y1113" t="n">
        <v>1</v>
      </c>
      <c r="Z1113" t="n">
        <v>10</v>
      </c>
    </row>
    <row r="1114">
      <c r="A1114" t="n">
        <v>105</v>
      </c>
      <c r="B1114" t="n">
        <v>145</v>
      </c>
      <c r="C1114" t="inlineStr">
        <is>
          <t xml:space="preserve">CONCLUIDO	</t>
        </is>
      </c>
      <c r="D1114" t="n">
        <v>3.5719</v>
      </c>
      <c r="E1114" t="n">
        <v>28</v>
      </c>
      <c r="F1114" t="n">
        <v>24.45</v>
      </c>
      <c r="G1114" t="n">
        <v>133.39</v>
      </c>
      <c r="H1114" t="n">
        <v>1.42</v>
      </c>
      <c r="I1114" t="n">
        <v>11</v>
      </c>
      <c r="J1114" t="n">
        <v>343.23</v>
      </c>
      <c r="K1114" t="n">
        <v>61.2</v>
      </c>
      <c r="L1114" t="n">
        <v>27.25</v>
      </c>
      <c r="M1114" t="n">
        <v>3</v>
      </c>
      <c r="N1114" t="n">
        <v>109.78</v>
      </c>
      <c r="O1114" t="n">
        <v>42565.83</v>
      </c>
      <c r="P1114" t="n">
        <v>362.95</v>
      </c>
      <c r="Q1114" t="n">
        <v>1397.17</v>
      </c>
      <c r="R1114" t="n">
        <v>81.81</v>
      </c>
      <c r="S1114" t="n">
        <v>66.97</v>
      </c>
      <c r="T1114" t="n">
        <v>4850.96</v>
      </c>
      <c r="U1114" t="n">
        <v>0.82</v>
      </c>
      <c r="V1114" t="n">
        <v>0.86</v>
      </c>
      <c r="W1114" t="n">
        <v>5.32</v>
      </c>
      <c r="X1114" t="n">
        <v>0.29</v>
      </c>
      <c r="Y1114" t="n">
        <v>1</v>
      </c>
      <c r="Z1114" t="n">
        <v>10</v>
      </c>
    </row>
    <row r="1115">
      <c r="A1115" t="n">
        <v>106</v>
      </c>
      <c r="B1115" t="n">
        <v>145</v>
      </c>
      <c r="C1115" t="inlineStr">
        <is>
          <t xml:space="preserve">CONCLUIDO	</t>
        </is>
      </c>
      <c r="D1115" t="n">
        <v>3.5708</v>
      </c>
      <c r="E1115" t="n">
        <v>28</v>
      </c>
      <c r="F1115" t="n">
        <v>24.46</v>
      </c>
      <c r="G1115" t="n">
        <v>133.43</v>
      </c>
      <c r="H1115" t="n">
        <v>1.43</v>
      </c>
      <c r="I1115" t="n">
        <v>11</v>
      </c>
      <c r="J1115" t="n">
        <v>343.85</v>
      </c>
      <c r="K1115" t="n">
        <v>61.2</v>
      </c>
      <c r="L1115" t="n">
        <v>27.5</v>
      </c>
      <c r="M1115" t="n">
        <v>1</v>
      </c>
      <c r="N1115" t="n">
        <v>110.15</v>
      </c>
      <c r="O1115" t="n">
        <v>42642.18</v>
      </c>
      <c r="P1115" t="n">
        <v>363.01</v>
      </c>
      <c r="Q1115" t="n">
        <v>1397.17</v>
      </c>
      <c r="R1115" t="n">
        <v>81.90000000000001</v>
      </c>
      <c r="S1115" t="n">
        <v>66.97</v>
      </c>
      <c r="T1115" t="n">
        <v>4895.88</v>
      </c>
      <c r="U1115" t="n">
        <v>0.82</v>
      </c>
      <c r="V1115" t="n">
        <v>0.86</v>
      </c>
      <c r="W1115" t="n">
        <v>5.32</v>
      </c>
      <c r="X1115" t="n">
        <v>0.3</v>
      </c>
      <c r="Y1115" t="n">
        <v>1</v>
      </c>
      <c r="Z1115" t="n">
        <v>10</v>
      </c>
    </row>
    <row r="1116">
      <c r="A1116" t="n">
        <v>107</v>
      </c>
      <c r="B1116" t="n">
        <v>145</v>
      </c>
      <c r="C1116" t="inlineStr">
        <is>
          <t xml:space="preserve">CONCLUIDO	</t>
        </is>
      </c>
      <c r="D1116" t="n">
        <v>3.5708</v>
      </c>
      <c r="E1116" t="n">
        <v>28.01</v>
      </c>
      <c r="F1116" t="n">
        <v>24.46</v>
      </c>
      <c r="G1116" t="n">
        <v>133.44</v>
      </c>
      <c r="H1116" t="n">
        <v>1.44</v>
      </c>
      <c r="I1116" t="n">
        <v>11</v>
      </c>
      <c r="J1116" t="n">
        <v>344.47</v>
      </c>
      <c r="K1116" t="n">
        <v>61.2</v>
      </c>
      <c r="L1116" t="n">
        <v>27.75</v>
      </c>
      <c r="M1116" t="n">
        <v>0</v>
      </c>
      <c r="N1116" t="n">
        <v>110.52</v>
      </c>
      <c r="O1116" t="n">
        <v>42718.61</v>
      </c>
      <c r="P1116" t="n">
        <v>363.61</v>
      </c>
      <c r="Q1116" t="n">
        <v>1397.17</v>
      </c>
      <c r="R1116" t="n">
        <v>81.91</v>
      </c>
      <c r="S1116" t="n">
        <v>66.97</v>
      </c>
      <c r="T1116" t="n">
        <v>4900.74</v>
      </c>
      <c r="U1116" t="n">
        <v>0.82</v>
      </c>
      <c r="V1116" t="n">
        <v>0.86</v>
      </c>
      <c r="W1116" t="n">
        <v>5.32</v>
      </c>
      <c r="X1116" t="n">
        <v>0.3</v>
      </c>
      <c r="Y1116" t="n">
        <v>1</v>
      </c>
      <c r="Z1116" t="n">
        <v>10</v>
      </c>
    </row>
    <row r="1117">
      <c r="A1117" t="n">
        <v>0</v>
      </c>
      <c r="B1117" t="n">
        <v>65</v>
      </c>
      <c r="C1117" t="inlineStr">
        <is>
          <t xml:space="preserve">CONCLUIDO	</t>
        </is>
      </c>
      <c r="D1117" t="n">
        <v>2.481</v>
      </c>
      <c r="E1117" t="n">
        <v>40.31</v>
      </c>
      <c r="F1117" t="n">
        <v>31.43</v>
      </c>
      <c r="G1117" t="n">
        <v>7.67</v>
      </c>
      <c r="H1117" t="n">
        <v>0.13</v>
      </c>
      <c r="I1117" t="n">
        <v>246</v>
      </c>
      <c r="J1117" t="n">
        <v>133.21</v>
      </c>
      <c r="K1117" t="n">
        <v>46.47</v>
      </c>
      <c r="L1117" t="n">
        <v>1</v>
      </c>
      <c r="M1117" t="n">
        <v>244</v>
      </c>
      <c r="N1117" t="n">
        <v>20.75</v>
      </c>
      <c r="O1117" t="n">
        <v>16663.42</v>
      </c>
      <c r="P1117" t="n">
        <v>340.04</v>
      </c>
      <c r="Q1117" t="n">
        <v>1397.63</v>
      </c>
      <c r="R1117" t="n">
        <v>308.39</v>
      </c>
      <c r="S1117" t="n">
        <v>66.97</v>
      </c>
      <c r="T1117" t="n">
        <v>116966.15</v>
      </c>
      <c r="U1117" t="n">
        <v>0.22</v>
      </c>
      <c r="V1117" t="n">
        <v>0.67</v>
      </c>
      <c r="W1117" t="n">
        <v>5.73</v>
      </c>
      <c r="X1117" t="n">
        <v>7.26</v>
      </c>
      <c r="Y1117" t="n">
        <v>1</v>
      </c>
      <c r="Z1117" t="n">
        <v>10</v>
      </c>
    </row>
    <row r="1118">
      <c r="A1118" t="n">
        <v>1</v>
      </c>
      <c r="B1118" t="n">
        <v>65</v>
      </c>
      <c r="C1118" t="inlineStr">
        <is>
          <t xml:space="preserve">CONCLUIDO	</t>
        </is>
      </c>
      <c r="D1118" t="n">
        <v>2.724</v>
      </c>
      <c r="E1118" t="n">
        <v>36.71</v>
      </c>
      <c r="F1118" t="n">
        <v>29.52</v>
      </c>
      <c r="G1118" t="n">
        <v>9.630000000000001</v>
      </c>
      <c r="H1118" t="n">
        <v>0.17</v>
      </c>
      <c r="I1118" t="n">
        <v>184</v>
      </c>
      <c r="J1118" t="n">
        <v>133.55</v>
      </c>
      <c r="K1118" t="n">
        <v>46.47</v>
      </c>
      <c r="L1118" t="n">
        <v>1.25</v>
      </c>
      <c r="M1118" t="n">
        <v>182</v>
      </c>
      <c r="N1118" t="n">
        <v>20.83</v>
      </c>
      <c r="O1118" t="n">
        <v>16704.7</v>
      </c>
      <c r="P1118" t="n">
        <v>317.17</v>
      </c>
      <c r="Q1118" t="n">
        <v>1397.45</v>
      </c>
      <c r="R1118" t="n">
        <v>247.58</v>
      </c>
      <c r="S1118" t="n">
        <v>66.97</v>
      </c>
      <c r="T1118" t="n">
        <v>86871.7</v>
      </c>
      <c r="U1118" t="n">
        <v>0.27</v>
      </c>
      <c r="V1118" t="n">
        <v>0.71</v>
      </c>
      <c r="W1118" t="n">
        <v>5.58</v>
      </c>
      <c r="X1118" t="n">
        <v>5.35</v>
      </c>
      <c r="Y1118" t="n">
        <v>1</v>
      </c>
      <c r="Z1118" t="n">
        <v>10</v>
      </c>
    </row>
    <row r="1119">
      <c r="A1119" t="n">
        <v>2</v>
      </c>
      <c r="B1119" t="n">
        <v>65</v>
      </c>
      <c r="C1119" t="inlineStr">
        <is>
          <t xml:space="preserve">CONCLUIDO	</t>
        </is>
      </c>
      <c r="D1119" t="n">
        <v>2.8892</v>
      </c>
      <c r="E1119" t="n">
        <v>34.61</v>
      </c>
      <c r="F1119" t="n">
        <v>28.43</v>
      </c>
      <c r="G1119" t="n">
        <v>11.6</v>
      </c>
      <c r="H1119" t="n">
        <v>0.2</v>
      </c>
      <c r="I1119" t="n">
        <v>147</v>
      </c>
      <c r="J1119" t="n">
        <v>133.88</v>
      </c>
      <c r="K1119" t="n">
        <v>46.47</v>
      </c>
      <c r="L1119" t="n">
        <v>1.5</v>
      </c>
      <c r="M1119" t="n">
        <v>145</v>
      </c>
      <c r="N1119" t="n">
        <v>20.91</v>
      </c>
      <c r="O1119" t="n">
        <v>16746.01</v>
      </c>
      <c r="P1119" t="n">
        <v>303.24</v>
      </c>
      <c r="Q1119" t="n">
        <v>1397.64</v>
      </c>
      <c r="R1119" t="n">
        <v>211.1</v>
      </c>
      <c r="S1119" t="n">
        <v>66.97</v>
      </c>
      <c r="T1119" t="n">
        <v>68816.75999999999</v>
      </c>
      <c r="U1119" t="n">
        <v>0.32</v>
      </c>
      <c r="V1119" t="n">
        <v>0.74</v>
      </c>
      <c r="W1119" t="n">
        <v>5.54</v>
      </c>
      <c r="X1119" t="n">
        <v>4.26</v>
      </c>
      <c r="Y1119" t="n">
        <v>1</v>
      </c>
      <c r="Z1119" t="n">
        <v>10</v>
      </c>
    </row>
    <row r="1120">
      <c r="A1120" t="n">
        <v>3</v>
      </c>
      <c r="B1120" t="n">
        <v>65</v>
      </c>
      <c r="C1120" t="inlineStr">
        <is>
          <t xml:space="preserve">CONCLUIDO	</t>
        </is>
      </c>
      <c r="D1120" t="n">
        <v>3.0128</v>
      </c>
      <c r="E1120" t="n">
        <v>33.19</v>
      </c>
      <c r="F1120" t="n">
        <v>27.69</v>
      </c>
      <c r="G1120" t="n">
        <v>13.62</v>
      </c>
      <c r="H1120" t="n">
        <v>0.23</v>
      </c>
      <c r="I1120" t="n">
        <v>122</v>
      </c>
      <c r="J1120" t="n">
        <v>134.22</v>
      </c>
      <c r="K1120" t="n">
        <v>46.47</v>
      </c>
      <c r="L1120" t="n">
        <v>1.75</v>
      </c>
      <c r="M1120" t="n">
        <v>120</v>
      </c>
      <c r="N1120" t="n">
        <v>21</v>
      </c>
      <c r="O1120" t="n">
        <v>16787.35</v>
      </c>
      <c r="P1120" t="n">
        <v>293.18</v>
      </c>
      <c r="Q1120" t="n">
        <v>1397.66</v>
      </c>
      <c r="R1120" t="n">
        <v>187.06</v>
      </c>
      <c r="S1120" t="n">
        <v>66.97</v>
      </c>
      <c r="T1120" t="n">
        <v>56920.84</v>
      </c>
      <c r="U1120" t="n">
        <v>0.36</v>
      </c>
      <c r="V1120" t="n">
        <v>0.76</v>
      </c>
      <c r="W1120" t="n">
        <v>5.5</v>
      </c>
      <c r="X1120" t="n">
        <v>3.52</v>
      </c>
      <c r="Y1120" t="n">
        <v>1</v>
      </c>
      <c r="Z1120" t="n">
        <v>10</v>
      </c>
    </row>
    <row r="1121">
      <c r="A1121" t="n">
        <v>4</v>
      </c>
      <c r="B1121" t="n">
        <v>65</v>
      </c>
      <c r="C1121" t="inlineStr">
        <is>
          <t xml:space="preserve">CONCLUIDO	</t>
        </is>
      </c>
      <c r="D1121" t="n">
        <v>3.1108</v>
      </c>
      <c r="E1121" t="n">
        <v>32.15</v>
      </c>
      <c r="F1121" t="n">
        <v>27.13</v>
      </c>
      <c r="G1121" t="n">
        <v>15.65</v>
      </c>
      <c r="H1121" t="n">
        <v>0.26</v>
      </c>
      <c r="I1121" t="n">
        <v>104</v>
      </c>
      <c r="J1121" t="n">
        <v>134.55</v>
      </c>
      <c r="K1121" t="n">
        <v>46.47</v>
      </c>
      <c r="L1121" t="n">
        <v>2</v>
      </c>
      <c r="M1121" t="n">
        <v>102</v>
      </c>
      <c r="N1121" t="n">
        <v>21.09</v>
      </c>
      <c r="O1121" t="n">
        <v>16828.84</v>
      </c>
      <c r="P1121" t="n">
        <v>285.14</v>
      </c>
      <c r="Q1121" t="n">
        <v>1397.39</v>
      </c>
      <c r="R1121" t="n">
        <v>169.38</v>
      </c>
      <c r="S1121" t="n">
        <v>66.97</v>
      </c>
      <c r="T1121" t="n">
        <v>48170.5</v>
      </c>
      <c r="U1121" t="n">
        <v>0.4</v>
      </c>
      <c r="V1121" t="n">
        <v>0.78</v>
      </c>
      <c r="W1121" t="n">
        <v>5.46</v>
      </c>
      <c r="X1121" t="n">
        <v>2.97</v>
      </c>
      <c r="Y1121" t="n">
        <v>1</v>
      </c>
      <c r="Z1121" t="n">
        <v>10</v>
      </c>
    </row>
    <row r="1122">
      <c r="A1122" t="n">
        <v>5</v>
      </c>
      <c r="B1122" t="n">
        <v>65</v>
      </c>
      <c r="C1122" t="inlineStr">
        <is>
          <t xml:space="preserve">CONCLUIDO	</t>
        </is>
      </c>
      <c r="D1122" t="n">
        <v>3.1853</v>
      </c>
      <c r="E1122" t="n">
        <v>31.39</v>
      </c>
      <c r="F1122" t="n">
        <v>26.76</v>
      </c>
      <c r="G1122" t="n">
        <v>17.84</v>
      </c>
      <c r="H1122" t="n">
        <v>0.29</v>
      </c>
      <c r="I1122" t="n">
        <v>90</v>
      </c>
      <c r="J1122" t="n">
        <v>134.89</v>
      </c>
      <c r="K1122" t="n">
        <v>46.47</v>
      </c>
      <c r="L1122" t="n">
        <v>2.25</v>
      </c>
      <c r="M1122" t="n">
        <v>88</v>
      </c>
      <c r="N1122" t="n">
        <v>21.17</v>
      </c>
      <c r="O1122" t="n">
        <v>16870.25</v>
      </c>
      <c r="P1122" t="n">
        <v>279.05</v>
      </c>
      <c r="Q1122" t="n">
        <v>1397.32</v>
      </c>
      <c r="R1122" t="n">
        <v>156.86</v>
      </c>
      <c r="S1122" t="n">
        <v>66.97</v>
      </c>
      <c r="T1122" t="n">
        <v>41982.58</v>
      </c>
      <c r="U1122" t="n">
        <v>0.43</v>
      </c>
      <c r="V1122" t="n">
        <v>0.79</v>
      </c>
      <c r="W1122" t="n">
        <v>5.45</v>
      </c>
      <c r="X1122" t="n">
        <v>2.6</v>
      </c>
      <c r="Y1122" t="n">
        <v>1</v>
      </c>
      <c r="Z1122" t="n">
        <v>10</v>
      </c>
    </row>
    <row r="1123">
      <c r="A1123" t="n">
        <v>6</v>
      </c>
      <c r="B1123" t="n">
        <v>65</v>
      </c>
      <c r="C1123" t="inlineStr">
        <is>
          <t xml:space="preserve">CONCLUIDO	</t>
        </is>
      </c>
      <c r="D1123" t="n">
        <v>3.2471</v>
      </c>
      <c r="E1123" t="n">
        <v>30.8</v>
      </c>
      <c r="F1123" t="n">
        <v>26.44</v>
      </c>
      <c r="G1123" t="n">
        <v>19.83</v>
      </c>
      <c r="H1123" t="n">
        <v>0.33</v>
      </c>
      <c r="I1123" t="n">
        <v>80</v>
      </c>
      <c r="J1123" t="n">
        <v>135.22</v>
      </c>
      <c r="K1123" t="n">
        <v>46.47</v>
      </c>
      <c r="L1123" t="n">
        <v>2.5</v>
      </c>
      <c r="M1123" t="n">
        <v>78</v>
      </c>
      <c r="N1123" t="n">
        <v>21.26</v>
      </c>
      <c r="O1123" t="n">
        <v>16911.68</v>
      </c>
      <c r="P1123" t="n">
        <v>273.75</v>
      </c>
      <c r="Q1123" t="n">
        <v>1397.46</v>
      </c>
      <c r="R1123" t="n">
        <v>146.45</v>
      </c>
      <c r="S1123" t="n">
        <v>66.97</v>
      </c>
      <c r="T1123" t="n">
        <v>36827.6</v>
      </c>
      <c r="U1123" t="n">
        <v>0.46</v>
      </c>
      <c r="V1123" t="n">
        <v>0.8</v>
      </c>
      <c r="W1123" t="n">
        <v>5.42</v>
      </c>
      <c r="X1123" t="n">
        <v>2.27</v>
      </c>
      <c r="Y1123" t="n">
        <v>1</v>
      </c>
      <c r="Z1123" t="n">
        <v>10</v>
      </c>
    </row>
    <row r="1124">
      <c r="A1124" t="n">
        <v>7</v>
      </c>
      <c r="B1124" t="n">
        <v>65</v>
      </c>
      <c r="C1124" t="inlineStr">
        <is>
          <t xml:space="preserve">CONCLUIDO	</t>
        </is>
      </c>
      <c r="D1124" t="n">
        <v>3.3053</v>
      </c>
      <c r="E1124" t="n">
        <v>30.25</v>
      </c>
      <c r="F1124" t="n">
        <v>26.14</v>
      </c>
      <c r="G1124" t="n">
        <v>22.09</v>
      </c>
      <c r="H1124" t="n">
        <v>0.36</v>
      </c>
      <c r="I1124" t="n">
        <v>71</v>
      </c>
      <c r="J1124" t="n">
        <v>135.56</v>
      </c>
      <c r="K1124" t="n">
        <v>46.47</v>
      </c>
      <c r="L1124" t="n">
        <v>2.75</v>
      </c>
      <c r="M1124" t="n">
        <v>69</v>
      </c>
      <c r="N1124" t="n">
        <v>21.34</v>
      </c>
      <c r="O1124" t="n">
        <v>16953.14</v>
      </c>
      <c r="P1124" t="n">
        <v>268.14</v>
      </c>
      <c r="Q1124" t="n">
        <v>1397.24</v>
      </c>
      <c r="R1124" t="n">
        <v>136.89</v>
      </c>
      <c r="S1124" t="n">
        <v>66.97</v>
      </c>
      <c r="T1124" t="n">
        <v>32093.98</v>
      </c>
      <c r="U1124" t="n">
        <v>0.49</v>
      </c>
      <c r="V1124" t="n">
        <v>0.8100000000000001</v>
      </c>
      <c r="W1124" t="n">
        <v>5.41</v>
      </c>
      <c r="X1124" t="n">
        <v>1.97</v>
      </c>
      <c r="Y1124" t="n">
        <v>1</v>
      </c>
      <c r="Z1124" t="n">
        <v>10</v>
      </c>
    </row>
    <row r="1125">
      <c r="A1125" t="n">
        <v>8</v>
      </c>
      <c r="B1125" t="n">
        <v>65</v>
      </c>
      <c r="C1125" t="inlineStr">
        <is>
          <t xml:space="preserve">CONCLUIDO	</t>
        </is>
      </c>
      <c r="D1125" t="n">
        <v>3.3376</v>
      </c>
      <c r="E1125" t="n">
        <v>29.96</v>
      </c>
      <c r="F1125" t="n">
        <v>26.01</v>
      </c>
      <c r="G1125" t="n">
        <v>24.01</v>
      </c>
      <c r="H1125" t="n">
        <v>0.39</v>
      </c>
      <c r="I1125" t="n">
        <v>65</v>
      </c>
      <c r="J1125" t="n">
        <v>135.9</v>
      </c>
      <c r="K1125" t="n">
        <v>46.47</v>
      </c>
      <c r="L1125" t="n">
        <v>3</v>
      </c>
      <c r="M1125" t="n">
        <v>63</v>
      </c>
      <c r="N1125" t="n">
        <v>21.43</v>
      </c>
      <c r="O1125" t="n">
        <v>16994.64</v>
      </c>
      <c r="P1125" t="n">
        <v>264.74</v>
      </c>
      <c r="Q1125" t="n">
        <v>1397.36</v>
      </c>
      <c r="R1125" t="n">
        <v>132.75</v>
      </c>
      <c r="S1125" t="n">
        <v>66.97</v>
      </c>
      <c r="T1125" t="n">
        <v>30049.86</v>
      </c>
      <c r="U1125" t="n">
        <v>0.5</v>
      </c>
      <c r="V1125" t="n">
        <v>0.8100000000000001</v>
      </c>
      <c r="W1125" t="n">
        <v>5.4</v>
      </c>
      <c r="X1125" t="n">
        <v>1.85</v>
      </c>
      <c r="Y1125" t="n">
        <v>1</v>
      </c>
      <c r="Z1125" t="n">
        <v>10</v>
      </c>
    </row>
    <row r="1126">
      <c r="A1126" t="n">
        <v>9</v>
      </c>
      <c r="B1126" t="n">
        <v>65</v>
      </c>
      <c r="C1126" t="inlineStr">
        <is>
          <t xml:space="preserve">CONCLUIDO	</t>
        </is>
      </c>
      <c r="D1126" t="n">
        <v>3.3757</v>
      </c>
      <c r="E1126" t="n">
        <v>29.62</v>
      </c>
      <c r="F1126" t="n">
        <v>25.84</v>
      </c>
      <c r="G1126" t="n">
        <v>26.28</v>
      </c>
      <c r="H1126" t="n">
        <v>0.42</v>
      </c>
      <c r="I1126" t="n">
        <v>59</v>
      </c>
      <c r="J1126" t="n">
        <v>136.23</v>
      </c>
      <c r="K1126" t="n">
        <v>46.47</v>
      </c>
      <c r="L1126" t="n">
        <v>3.25</v>
      </c>
      <c r="M1126" t="n">
        <v>57</v>
      </c>
      <c r="N1126" t="n">
        <v>21.52</v>
      </c>
      <c r="O1126" t="n">
        <v>17036.16</v>
      </c>
      <c r="P1126" t="n">
        <v>260.59</v>
      </c>
      <c r="Q1126" t="n">
        <v>1397.23</v>
      </c>
      <c r="R1126" t="n">
        <v>126.91</v>
      </c>
      <c r="S1126" t="n">
        <v>66.97</v>
      </c>
      <c r="T1126" t="n">
        <v>27163.47</v>
      </c>
      <c r="U1126" t="n">
        <v>0.53</v>
      </c>
      <c r="V1126" t="n">
        <v>0.8100000000000001</v>
      </c>
      <c r="W1126" t="n">
        <v>5.39</v>
      </c>
      <c r="X1126" t="n">
        <v>1.67</v>
      </c>
      <c r="Y1126" t="n">
        <v>1</v>
      </c>
      <c r="Z1126" t="n">
        <v>10</v>
      </c>
    </row>
    <row r="1127">
      <c r="A1127" t="n">
        <v>10</v>
      </c>
      <c r="B1127" t="n">
        <v>65</v>
      </c>
      <c r="C1127" t="inlineStr">
        <is>
          <t xml:space="preserve">CONCLUIDO	</t>
        </is>
      </c>
      <c r="D1127" t="n">
        <v>3.4075</v>
      </c>
      <c r="E1127" t="n">
        <v>29.35</v>
      </c>
      <c r="F1127" t="n">
        <v>25.7</v>
      </c>
      <c r="G1127" t="n">
        <v>28.55</v>
      </c>
      <c r="H1127" t="n">
        <v>0.45</v>
      </c>
      <c r="I1127" t="n">
        <v>54</v>
      </c>
      <c r="J1127" t="n">
        <v>136.57</v>
      </c>
      <c r="K1127" t="n">
        <v>46.47</v>
      </c>
      <c r="L1127" t="n">
        <v>3.5</v>
      </c>
      <c r="M1127" t="n">
        <v>52</v>
      </c>
      <c r="N1127" t="n">
        <v>21.6</v>
      </c>
      <c r="O1127" t="n">
        <v>17077.72</v>
      </c>
      <c r="P1127" t="n">
        <v>257.17</v>
      </c>
      <c r="Q1127" t="n">
        <v>1397.38</v>
      </c>
      <c r="R1127" t="n">
        <v>122.19</v>
      </c>
      <c r="S1127" t="n">
        <v>66.97</v>
      </c>
      <c r="T1127" t="n">
        <v>24825</v>
      </c>
      <c r="U1127" t="n">
        <v>0.55</v>
      </c>
      <c r="V1127" t="n">
        <v>0.82</v>
      </c>
      <c r="W1127" t="n">
        <v>5.39</v>
      </c>
      <c r="X1127" t="n">
        <v>1.53</v>
      </c>
      <c r="Y1127" t="n">
        <v>1</v>
      </c>
      <c r="Z1127" t="n">
        <v>10</v>
      </c>
    </row>
    <row r="1128">
      <c r="A1128" t="n">
        <v>11</v>
      </c>
      <c r="B1128" t="n">
        <v>65</v>
      </c>
      <c r="C1128" t="inlineStr">
        <is>
          <t xml:space="preserve">CONCLUIDO	</t>
        </is>
      </c>
      <c r="D1128" t="n">
        <v>3.4335</v>
      </c>
      <c r="E1128" t="n">
        <v>29.12</v>
      </c>
      <c r="F1128" t="n">
        <v>25.58</v>
      </c>
      <c r="G1128" t="n">
        <v>30.7</v>
      </c>
      <c r="H1128" t="n">
        <v>0.48</v>
      </c>
      <c r="I1128" t="n">
        <v>50</v>
      </c>
      <c r="J1128" t="n">
        <v>136.91</v>
      </c>
      <c r="K1128" t="n">
        <v>46.47</v>
      </c>
      <c r="L1128" t="n">
        <v>3.75</v>
      </c>
      <c r="M1128" t="n">
        <v>48</v>
      </c>
      <c r="N1128" t="n">
        <v>21.69</v>
      </c>
      <c r="O1128" t="n">
        <v>17119.3</v>
      </c>
      <c r="P1128" t="n">
        <v>253.9</v>
      </c>
      <c r="Q1128" t="n">
        <v>1397.29</v>
      </c>
      <c r="R1128" t="n">
        <v>118.42</v>
      </c>
      <c r="S1128" t="n">
        <v>66.97</v>
      </c>
      <c r="T1128" t="n">
        <v>22961.25</v>
      </c>
      <c r="U1128" t="n">
        <v>0.57</v>
      </c>
      <c r="V1128" t="n">
        <v>0.82</v>
      </c>
      <c r="W1128" t="n">
        <v>5.38</v>
      </c>
      <c r="X1128" t="n">
        <v>1.42</v>
      </c>
      <c r="Y1128" t="n">
        <v>1</v>
      </c>
      <c r="Z1128" t="n">
        <v>10</v>
      </c>
    </row>
    <row r="1129">
      <c r="A1129" t="n">
        <v>12</v>
      </c>
      <c r="B1129" t="n">
        <v>65</v>
      </c>
      <c r="C1129" t="inlineStr">
        <is>
          <t xml:space="preserve">CONCLUIDO	</t>
        </is>
      </c>
      <c r="D1129" t="n">
        <v>3.4596</v>
      </c>
      <c r="E1129" t="n">
        <v>28.9</v>
      </c>
      <c r="F1129" t="n">
        <v>25.47</v>
      </c>
      <c r="G1129" t="n">
        <v>33.22</v>
      </c>
      <c r="H1129" t="n">
        <v>0.52</v>
      </c>
      <c r="I1129" t="n">
        <v>46</v>
      </c>
      <c r="J1129" t="n">
        <v>137.25</v>
      </c>
      <c r="K1129" t="n">
        <v>46.47</v>
      </c>
      <c r="L1129" t="n">
        <v>4</v>
      </c>
      <c r="M1129" t="n">
        <v>44</v>
      </c>
      <c r="N1129" t="n">
        <v>21.78</v>
      </c>
      <c r="O1129" t="n">
        <v>17160.92</v>
      </c>
      <c r="P1129" t="n">
        <v>250.06</v>
      </c>
      <c r="Q1129" t="n">
        <v>1397.32</v>
      </c>
      <c r="R1129" t="n">
        <v>114.98</v>
      </c>
      <c r="S1129" t="n">
        <v>66.97</v>
      </c>
      <c r="T1129" t="n">
        <v>21260.29</v>
      </c>
      <c r="U1129" t="n">
        <v>0.58</v>
      </c>
      <c r="V1129" t="n">
        <v>0.83</v>
      </c>
      <c r="W1129" t="n">
        <v>5.37</v>
      </c>
      <c r="X1129" t="n">
        <v>1.31</v>
      </c>
      <c r="Y1129" t="n">
        <v>1</v>
      </c>
      <c r="Z1129" t="n">
        <v>10</v>
      </c>
    </row>
    <row r="1130">
      <c r="A1130" t="n">
        <v>13</v>
      </c>
      <c r="B1130" t="n">
        <v>65</v>
      </c>
      <c r="C1130" t="inlineStr">
        <is>
          <t xml:space="preserve">CONCLUIDO	</t>
        </is>
      </c>
      <c r="D1130" t="n">
        <v>3.4823</v>
      </c>
      <c r="E1130" t="n">
        <v>28.72</v>
      </c>
      <c r="F1130" t="n">
        <v>25.37</v>
      </c>
      <c r="G1130" t="n">
        <v>35.39</v>
      </c>
      <c r="H1130" t="n">
        <v>0.55</v>
      </c>
      <c r="I1130" t="n">
        <v>43</v>
      </c>
      <c r="J1130" t="n">
        <v>137.58</v>
      </c>
      <c r="K1130" t="n">
        <v>46.47</v>
      </c>
      <c r="L1130" t="n">
        <v>4.25</v>
      </c>
      <c r="M1130" t="n">
        <v>41</v>
      </c>
      <c r="N1130" t="n">
        <v>21.87</v>
      </c>
      <c r="O1130" t="n">
        <v>17202.57</v>
      </c>
      <c r="P1130" t="n">
        <v>247.04</v>
      </c>
      <c r="Q1130" t="n">
        <v>1397.34</v>
      </c>
      <c r="R1130" t="n">
        <v>111.65</v>
      </c>
      <c r="S1130" t="n">
        <v>66.97</v>
      </c>
      <c r="T1130" t="n">
        <v>19610.49</v>
      </c>
      <c r="U1130" t="n">
        <v>0.6</v>
      </c>
      <c r="V1130" t="n">
        <v>0.83</v>
      </c>
      <c r="W1130" t="n">
        <v>5.36</v>
      </c>
      <c r="X1130" t="n">
        <v>1.2</v>
      </c>
      <c r="Y1130" t="n">
        <v>1</v>
      </c>
      <c r="Z1130" t="n">
        <v>10</v>
      </c>
    </row>
    <row r="1131">
      <c r="A1131" t="n">
        <v>14</v>
      </c>
      <c r="B1131" t="n">
        <v>65</v>
      </c>
      <c r="C1131" t="inlineStr">
        <is>
          <t xml:space="preserve">CONCLUIDO	</t>
        </is>
      </c>
      <c r="D1131" t="n">
        <v>3.5024</v>
      </c>
      <c r="E1131" t="n">
        <v>28.55</v>
      </c>
      <c r="F1131" t="n">
        <v>25.28</v>
      </c>
      <c r="G1131" t="n">
        <v>37.92</v>
      </c>
      <c r="H1131" t="n">
        <v>0.58</v>
      </c>
      <c r="I1131" t="n">
        <v>40</v>
      </c>
      <c r="J1131" t="n">
        <v>137.92</v>
      </c>
      <c r="K1131" t="n">
        <v>46.47</v>
      </c>
      <c r="L1131" t="n">
        <v>4.5</v>
      </c>
      <c r="M1131" t="n">
        <v>38</v>
      </c>
      <c r="N1131" t="n">
        <v>21.95</v>
      </c>
      <c r="O1131" t="n">
        <v>17244.24</v>
      </c>
      <c r="P1131" t="n">
        <v>243.46</v>
      </c>
      <c r="Q1131" t="n">
        <v>1397.22</v>
      </c>
      <c r="R1131" t="n">
        <v>108.99</v>
      </c>
      <c r="S1131" t="n">
        <v>66.97</v>
      </c>
      <c r="T1131" t="n">
        <v>18294.33</v>
      </c>
      <c r="U1131" t="n">
        <v>0.61</v>
      </c>
      <c r="V1131" t="n">
        <v>0.83</v>
      </c>
      <c r="W1131" t="n">
        <v>5.36</v>
      </c>
      <c r="X1131" t="n">
        <v>1.12</v>
      </c>
      <c r="Y1131" t="n">
        <v>1</v>
      </c>
      <c r="Z1131" t="n">
        <v>10</v>
      </c>
    </row>
    <row r="1132">
      <c r="A1132" t="n">
        <v>15</v>
      </c>
      <c r="B1132" t="n">
        <v>65</v>
      </c>
      <c r="C1132" t="inlineStr">
        <is>
          <t xml:space="preserve">CONCLUIDO	</t>
        </is>
      </c>
      <c r="D1132" t="n">
        <v>3.516</v>
      </c>
      <c r="E1132" t="n">
        <v>28.44</v>
      </c>
      <c r="F1132" t="n">
        <v>25.23</v>
      </c>
      <c r="G1132" t="n">
        <v>39.83</v>
      </c>
      <c r="H1132" t="n">
        <v>0.61</v>
      </c>
      <c r="I1132" t="n">
        <v>38</v>
      </c>
      <c r="J1132" t="n">
        <v>138.26</v>
      </c>
      <c r="K1132" t="n">
        <v>46.47</v>
      </c>
      <c r="L1132" t="n">
        <v>4.75</v>
      </c>
      <c r="M1132" t="n">
        <v>36</v>
      </c>
      <c r="N1132" t="n">
        <v>22.04</v>
      </c>
      <c r="O1132" t="n">
        <v>17285.95</v>
      </c>
      <c r="P1132" t="n">
        <v>240.01</v>
      </c>
      <c r="Q1132" t="n">
        <v>1397.31</v>
      </c>
      <c r="R1132" t="n">
        <v>107.31</v>
      </c>
      <c r="S1132" t="n">
        <v>66.97</v>
      </c>
      <c r="T1132" t="n">
        <v>17467.3</v>
      </c>
      <c r="U1132" t="n">
        <v>0.62</v>
      </c>
      <c r="V1132" t="n">
        <v>0.83</v>
      </c>
      <c r="W1132" t="n">
        <v>5.35</v>
      </c>
      <c r="X1132" t="n">
        <v>1.06</v>
      </c>
      <c r="Y1132" t="n">
        <v>1</v>
      </c>
      <c r="Z1132" t="n">
        <v>10</v>
      </c>
    </row>
    <row r="1133">
      <c r="A1133" t="n">
        <v>16</v>
      </c>
      <c r="B1133" t="n">
        <v>65</v>
      </c>
      <c r="C1133" t="inlineStr">
        <is>
          <t xml:space="preserve">CONCLUIDO	</t>
        </is>
      </c>
      <c r="D1133" t="n">
        <v>3.5376</v>
      </c>
      <c r="E1133" t="n">
        <v>28.27</v>
      </c>
      <c r="F1133" t="n">
        <v>25.14</v>
      </c>
      <c r="G1133" t="n">
        <v>43.09</v>
      </c>
      <c r="H1133" t="n">
        <v>0.64</v>
      </c>
      <c r="I1133" t="n">
        <v>35</v>
      </c>
      <c r="J1133" t="n">
        <v>138.6</v>
      </c>
      <c r="K1133" t="n">
        <v>46.47</v>
      </c>
      <c r="L1133" t="n">
        <v>5</v>
      </c>
      <c r="M1133" t="n">
        <v>33</v>
      </c>
      <c r="N1133" t="n">
        <v>22.13</v>
      </c>
      <c r="O1133" t="n">
        <v>17327.69</v>
      </c>
      <c r="P1133" t="n">
        <v>236.62</v>
      </c>
      <c r="Q1133" t="n">
        <v>1397.29</v>
      </c>
      <c r="R1133" t="n">
        <v>104.07</v>
      </c>
      <c r="S1133" t="n">
        <v>66.97</v>
      </c>
      <c r="T1133" t="n">
        <v>15863.73</v>
      </c>
      <c r="U1133" t="n">
        <v>0.64</v>
      </c>
      <c r="V1133" t="n">
        <v>0.84</v>
      </c>
      <c r="W1133" t="n">
        <v>5.35</v>
      </c>
      <c r="X1133" t="n">
        <v>0.97</v>
      </c>
      <c r="Y1133" t="n">
        <v>1</v>
      </c>
      <c r="Z1133" t="n">
        <v>10</v>
      </c>
    </row>
    <row r="1134">
      <c r="A1134" t="n">
        <v>17</v>
      </c>
      <c r="B1134" t="n">
        <v>65</v>
      </c>
      <c r="C1134" t="inlineStr">
        <is>
          <t xml:space="preserve">CONCLUIDO	</t>
        </is>
      </c>
      <c r="D1134" t="n">
        <v>3.5526</v>
      </c>
      <c r="E1134" t="n">
        <v>28.15</v>
      </c>
      <c r="F1134" t="n">
        <v>25.07</v>
      </c>
      <c r="G1134" t="n">
        <v>45.58</v>
      </c>
      <c r="H1134" t="n">
        <v>0.67</v>
      </c>
      <c r="I1134" t="n">
        <v>33</v>
      </c>
      <c r="J1134" t="n">
        <v>138.94</v>
      </c>
      <c r="K1134" t="n">
        <v>46.47</v>
      </c>
      <c r="L1134" t="n">
        <v>5.25</v>
      </c>
      <c r="M1134" t="n">
        <v>31</v>
      </c>
      <c r="N1134" t="n">
        <v>22.22</v>
      </c>
      <c r="O1134" t="n">
        <v>17369.47</v>
      </c>
      <c r="P1134" t="n">
        <v>234.17</v>
      </c>
      <c r="Q1134" t="n">
        <v>1397.42</v>
      </c>
      <c r="R1134" t="n">
        <v>101.96</v>
      </c>
      <c r="S1134" t="n">
        <v>66.97</v>
      </c>
      <c r="T1134" t="n">
        <v>14815.02</v>
      </c>
      <c r="U1134" t="n">
        <v>0.66</v>
      </c>
      <c r="V1134" t="n">
        <v>0.84</v>
      </c>
      <c r="W1134" t="n">
        <v>5.35</v>
      </c>
      <c r="X1134" t="n">
        <v>0.9</v>
      </c>
      <c r="Y1134" t="n">
        <v>1</v>
      </c>
      <c r="Z1134" t="n">
        <v>10</v>
      </c>
    </row>
    <row r="1135">
      <c r="A1135" t="n">
        <v>18</v>
      </c>
      <c r="B1135" t="n">
        <v>65</v>
      </c>
      <c r="C1135" t="inlineStr">
        <is>
          <t xml:space="preserve">CONCLUIDO	</t>
        </is>
      </c>
      <c r="D1135" t="n">
        <v>3.5561</v>
      </c>
      <c r="E1135" t="n">
        <v>28.12</v>
      </c>
      <c r="F1135" t="n">
        <v>25.07</v>
      </c>
      <c r="G1135" t="n">
        <v>47.01</v>
      </c>
      <c r="H1135" t="n">
        <v>0.7</v>
      </c>
      <c r="I1135" t="n">
        <v>32</v>
      </c>
      <c r="J1135" t="n">
        <v>139.28</v>
      </c>
      <c r="K1135" t="n">
        <v>46.47</v>
      </c>
      <c r="L1135" t="n">
        <v>5.5</v>
      </c>
      <c r="M1135" t="n">
        <v>30</v>
      </c>
      <c r="N1135" t="n">
        <v>22.31</v>
      </c>
      <c r="O1135" t="n">
        <v>17411.27</v>
      </c>
      <c r="P1135" t="n">
        <v>231.21</v>
      </c>
      <c r="Q1135" t="n">
        <v>1397.21</v>
      </c>
      <c r="R1135" t="n">
        <v>102.17</v>
      </c>
      <c r="S1135" t="n">
        <v>66.97</v>
      </c>
      <c r="T1135" t="n">
        <v>14925.19</v>
      </c>
      <c r="U1135" t="n">
        <v>0.66</v>
      </c>
      <c r="V1135" t="n">
        <v>0.84</v>
      </c>
      <c r="W1135" t="n">
        <v>5.34</v>
      </c>
      <c r="X1135" t="n">
        <v>0.9</v>
      </c>
      <c r="Y1135" t="n">
        <v>1</v>
      </c>
      <c r="Z1135" t="n">
        <v>10</v>
      </c>
    </row>
    <row r="1136">
      <c r="A1136" t="n">
        <v>19</v>
      </c>
      <c r="B1136" t="n">
        <v>65</v>
      </c>
      <c r="C1136" t="inlineStr">
        <is>
          <t xml:space="preserve">CONCLUIDO	</t>
        </is>
      </c>
      <c r="D1136" t="n">
        <v>3.5747</v>
      </c>
      <c r="E1136" t="n">
        <v>27.97</v>
      </c>
      <c r="F1136" t="n">
        <v>24.98</v>
      </c>
      <c r="G1136" t="n">
        <v>49.96</v>
      </c>
      <c r="H1136" t="n">
        <v>0.73</v>
      </c>
      <c r="I1136" t="n">
        <v>30</v>
      </c>
      <c r="J1136" t="n">
        <v>139.61</v>
      </c>
      <c r="K1136" t="n">
        <v>46.47</v>
      </c>
      <c r="L1136" t="n">
        <v>5.75</v>
      </c>
      <c r="M1136" t="n">
        <v>28</v>
      </c>
      <c r="N1136" t="n">
        <v>22.4</v>
      </c>
      <c r="O1136" t="n">
        <v>17453.1</v>
      </c>
      <c r="P1136" t="n">
        <v>227.89</v>
      </c>
      <c r="Q1136" t="n">
        <v>1397.2</v>
      </c>
      <c r="R1136" t="n">
        <v>99.17</v>
      </c>
      <c r="S1136" t="n">
        <v>66.97</v>
      </c>
      <c r="T1136" t="n">
        <v>13435.49</v>
      </c>
      <c r="U1136" t="n">
        <v>0.68</v>
      </c>
      <c r="V1136" t="n">
        <v>0.84</v>
      </c>
      <c r="W1136" t="n">
        <v>5.34</v>
      </c>
      <c r="X1136" t="n">
        <v>0.8100000000000001</v>
      </c>
      <c r="Y1136" t="n">
        <v>1</v>
      </c>
      <c r="Z1136" t="n">
        <v>10</v>
      </c>
    </row>
    <row r="1137">
      <c r="A1137" t="n">
        <v>20</v>
      </c>
      <c r="B1137" t="n">
        <v>65</v>
      </c>
      <c r="C1137" t="inlineStr">
        <is>
          <t xml:space="preserve">CONCLUIDO	</t>
        </is>
      </c>
      <c r="D1137" t="n">
        <v>3.5837</v>
      </c>
      <c r="E1137" t="n">
        <v>27.9</v>
      </c>
      <c r="F1137" t="n">
        <v>24.96</v>
      </c>
      <c r="G1137" t="n">
        <v>53.49</v>
      </c>
      <c r="H1137" t="n">
        <v>0.76</v>
      </c>
      <c r="I1137" t="n">
        <v>28</v>
      </c>
      <c r="J1137" t="n">
        <v>139.95</v>
      </c>
      <c r="K1137" t="n">
        <v>46.47</v>
      </c>
      <c r="L1137" t="n">
        <v>6</v>
      </c>
      <c r="M1137" t="n">
        <v>26</v>
      </c>
      <c r="N1137" t="n">
        <v>22.49</v>
      </c>
      <c r="O1137" t="n">
        <v>17494.97</v>
      </c>
      <c r="P1137" t="n">
        <v>225.38</v>
      </c>
      <c r="Q1137" t="n">
        <v>1397.21</v>
      </c>
      <c r="R1137" t="n">
        <v>98.3</v>
      </c>
      <c r="S1137" t="n">
        <v>66.97</v>
      </c>
      <c r="T1137" t="n">
        <v>13011.5</v>
      </c>
      <c r="U1137" t="n">
        <v>0.68</v>
      </c>
      <c r="V1137" t="n">
        <v>0.84</v>
      </c>
      <c r="W1137" t="n">
        <v>5.35</v>
      </c>
      <c r="X1137" t="n">
        <v>0.8</v>
      </c>
      <c r="Y1137" t="n">
        <v>1</v>
      </c>
      <c r="Z1137" t="n">
        <v>10</v>
      </c>
    </row>
    <row r="1138">
      <c r="A1138" t="n">
        <v>21</v>
      </c>
      <c r="B1138" t="n">
        <v>65</v>
      </c>
      <c r="C1138" t="inlineStr">
        <is>
          <t xml:space="preserve">CONCLUIDO	</t>
        </is>
      </c>
      <c r="D1138" t="n">
        <v>3.5935</v>
      </c>
      <c r="E1138" t="n">
        <v>27.83</v>
      </c>
      <c r="F1138" t="n">
        <v>24.91</v>
      </c>
      <c r="G1138" t="n">
        <v>55.36</v>
      </c>
      <c r="H1138" t="n">
        <v>0.79</v>
      </c>
      <c r="I1138" t="n">
        <v>27</v>
      </c>
      <c r="J1138" t="n">
        <v>140.29</v>
      </c>
      <c r="K1138" t="n">
        <v>46.47</v>
      </c>
      <c r="L1138" t="n">
        <v>6.25</v>
      </c>
      <c r="M1138" t="n">
        <v>23</v>
      </c>
      <c r="N1138" t="n">
        <v>22.58</v>
      </c>
      <c r="O1138" t="n">
        <v>17536.87</v>
      </c>
      <c r="P1138" t="n">
        <v>222.01</v>
      </c>
      <c r="Q1138" t="n">
        <v>1397.23</v>
      </c>
      <c r="R1138" t="n">
        <v>97.06999999999999</v>
      </c>
      <c r="S1138" t="n">
        <v>66.97</v>
      </c>
      <c r="T1138" t="n">
        <v>12403.74</v>
      </c>
      <c r="U1138" t="n">
        <v>0.6899999999999999</v>
      </c>
      <c r="V1138" t="n">
        <v>0.84</v>
      </c>
      <c r="W1138" t="n">
        <v>5.33</v>
      </c>
      <c r="X1138" t="n">
        <v>0.75</v>
      </c>
      <c r="Y1138" t="n">
        <v>1</v>
      </c>
      <c r="Z1138" t="n">
        <v>10</v>
      </c>
    </row>
    <row r="1139">
      <c r="A1139" t="n">
        <v>22</v>
      </c>
      <c r="B1139" t="n">
        <v>65</v>
      </c>
      <c r="C1139" t="inlineStr">
        <is>
          <t xml:space="preserve">CONCLUIDO	</t>
        </is>
      </c>
      <c r="D1139" t="n">
        <v>3.6005</v>
      </c>
      <c r="E1139" t="n">
        <v>27.77</v>
      </c>
      <c r="F1139" t="n">
        <v>24.89</v>
      </c>
      <c r="G1139" t="n">
        <v>57.43</v>
      </c>
      <c r="H1139" t="n">
        <v>0.82</v>
      </c>
      <c r="I1139" t="n">
        <v>26</v>
      </c>
      <c r="J1139" t="n">
        <v>140.63</v>
      </c>
      <c r="K1139" t="n">
        <v>46.47</v>
      </c>
      <c r="L1139" t="n">
        <v>6.5</v>
      </c>
      <c r="M1139" t="n">
        <v>21</v>
      </c>
      <c r="N1139" t="n">
        <v>22.67</v>
      </c>
      <c r="O1139" t="n">
        <v>17578.8</v>
      </c>
      <c r="P1139" t="n">
        <v>219.49</v>
      </c>
      <c r="Q1139" t="n">
        <v>1397.2</v>
      </c>
      <c r="R1139" t="n">
        <v>95.81999999999999</v>
      </c>
      <c r="S1139" t="n">
        <v>66.97</v>
      </c>
      <c r="T1139" t="n">
        <v>11782.87</v>
      </c>
      <c r="U1139" t="n">
        <v>0.7</v>
      </c>
      <c r="V1139" t="n">
        <v>0.85</v>
      </c>
      <c r="W1139" t="n">
        <v>5.34</v>
      </c>
      <c r="X1139" t="n">
        <v>0.72</v>
      </c>
      <c r="Y1139" t="n">
        <v>1</v>
      </c>
      <c r="Z1139" t="n">
        <v>10</v>
      </c>
    </row>
    <row r="1140">
      <c r="A1140" t="n">
        <v>23</v>
      </c>
      <c r="B1140" t="n">
        <v>65</v>
      </c>
      <c r="C1140" t="inlineStr">
        <is>
          <t xml:space="preserve">CONCLUIDO	</t>
        </is>
      </c>
      <c r="D1140" t="n">
        <v>3.6075</v>
      </c>
      <c r="E1140" t="n">
        <v>27.72</v>
      </c>
      <c r="F1140" t="n">
        <v>24.86</v>
      </c>
      <c r="G1140" t="n">
        <v>59.66</v>
      </c>
      <c r="H1140" t="n">
        <v>0.85</v>
      </c>
      <c r="I1140" t="n">
        <v>25</v>
      </c>
      <c r="J1140" t="n">
        <v>140.97</v>
      </c>
      <c r="K1140" t="n">
        <v>46.47</v>
      </c>
      <c r="L1140" t="n">
        <v>6.75</v>
      </c>
      <c r="M1140" t="n">
        <v>19</v>
      </c>
      <c r="N1140" t="n">
        <v>22.76</v>
      </c>
      <c r="O1140" t="n">
        <v>17620.76</v>
      </c>
      <c r="P1140" t="n">
        <v>216.26</v>
      </c>
      <c r="Q1140" t="n">
        <v>1397.28</v>
      </c>
      <c r="R1140" t="n">
        <v>94.98</v>
      </c>
      <c r="S1140" t="n">
        <v>66.97</v>
      </c>
      <c r="T1140" t="n">
        <v>11364.68</v>
      </c>
      <c r="U1140" t="n">
        <v>0.71</v>
      </c>
      <c r="V1140" t="n">
        <v>0.85</v>
      </c>
      <c r="W1140" t="n">
        <v>5.34</v>
      </c>
      <c r="X1140" t="n">
        <v>0.6899999999999999</v>
      </c>
      <c r="Y1140" t="n">
        <v>1</v>
      </c>
      <c r="Z1140" t="n">
        <v>10</v>
      </c>
    </row>
    <row r="1141">
      <c r="A1141" t="n">
        <v>24</v>
      </c>
      <c r="B1141" t="n">
        <v>65</v>
      </c>
      <c r="C1141" t="inlineStr">
        <is>
          <t xml:space="preserve">CONCLUIDO	</t>
        </is>
      </c>
      <c r="D1141" t="n">
        <v>3.6139</v>
      </c>
      <c r="E1141" t="n">
        <v>27.67</v>
      </c>
      <c r="F1141" t="n">
        <v>24.84</v>
      </c>
      <c r="G1141" t="n">
        <v>62.09</v>
      </c>
      <c r="H1141" t="n">
        <v>0.88</v>
      </c>
      <c r="I1141" t="n">
        <v>24</v>
      </c>
      <c r="J1141" t="n">
        <v>141.31</v>
      </c>
      <c r="K1141" t="n">
        <v>46.47</v>
      </c>
      <c r="L1141" t="n">
        <v>7</v>
      </c>
      <c r="M1141" t="n">
        <v>11</v>
      </c>
      <c r="N1141" t="n">
        <v>22.85</v>
      </c>
      <c r="O1141" t="n">
        <v>17662.75</v>
      </c>
      <c r="P1141" t="n">
        <v>214.93</v>
      </c>
      <c r="Q1141" t="n">
        <v>1397.23</v>
      </c>
      <c r="R1141" t="n">
        <v>93.93000000000001</v>
      </c>
      <c r="S1141" t="n">
        <v>66.97</v>
      </c>
      <c r="T1141" t="n">
        <v>10845.2</v>
      </c>
      <c r="U1141" t="n">
        <v>0.71</v>
      </c>
      <c r="V1141" t="n">
        <v>0.85</v>
      </c>
      <c r="W1141" t="n">
        <v>5.35</v>
      </c>
      <c r="X1141" t="n">
        <v>0.67</v>
      </c>
      <c r="Y1141" t="n">
        <v>1</v>
      </c>
      <c r="Z1141" t="n">
        <v>10</v>
      </c>
    </row>
    <row r="1142">
      <c r="A1142" t="n">
        <v>25</v>
      </c>
      <c r="B1142" t="n">
        <v>65</v>
      </c>
      <c r="C1142" t="inlineStr">
        <is>
          <t xml:space="preserve">CONCLUIDO	</t>
        </is>
      </c>
      <c r="D1142" t="n">
        <v>3.619</v>
      </c>
      <c r="E1142" t="n">
        <v>27.63</v>
      </c>
      <c r="F1142" t="n">
        <v>24.83</v>
      </c>
      <c r="G1142" t="n">
        <v>64.76000000000001</v>
      </c>
      <c r="H1142" t="n">
        <v>0.91</v>
      </c>
      <c r="I1142" t="n">
        <v>23</v>
      </c>
      <c r="J1142" t="n">
        <v>141.66</v>
      </c>
      <c r="K1142" t="n">
        <v>46.47</v>
      </c>
      <c r="L1142" t="n">
        <v>7.25</v>
      </c>
      <c r="M1142" t="n">
        <v>6</v>
      </c>
      <c r="N1142" t="n">
        <v>22.94</v>
      </c>
      <c r="O1142" t="n">
        <v>17704.77</v>
      </c>
      <c r="P1142" t="n">
        <v>213.72</v>
      </c>
      <c r="Q1142" t="n">
        <v>1397.22</v>
      </c>
      <c r="R1142" t="n">
        <v>93.47</v>
      </c>
      <c r="S1142" t="n">
        <v>66.97</v>
      </c>
      <c r="T1142" t="n">
        <v>10623.24</v>
      </c>
      <c r="U1142" t="n">
        <v>0.72</v>
      </c>
      <c r="V1142" t="n">
        <v>0.85</v>
      </c>
      <c r="W1142" t="n">
        <v>5.35</v>
      </c>
      <c r="X1142" t="n">
        <v>0.66</v>
      </c>
      <c r="Y1142" t="n">
        <v>1</v>
      </c>
      <c r="Z1142" t="n">
        <v>10</v>
      </c>
    </row>
    <row r="1143">
      <c r="A1143" t="n">
        <v>26</v>
      </c>
      <c r="B1143" t="n">
        <v>65</v>
      </c>
      <c r="C1143" t="inlineStr">
        <is>
          <t xml:space="preserve">CONCLUIDO	</t>
        </is>
      </c>
      <c r="D1143" t="n">
        <v>3.6186</v>
      </c>
      <c r="E1143" t="n">
        <v>27.64</v>
      </c>
      <c r="F1143" t="n">
        <v>24.83</v>
      </c>
      <c r="G1143" t="n">
        <v>64.77</v>
      </c>
      <c r="H1143" t="n">
        <v>0.93</v>
      </c>
      <c r="I1143" t="n">
        <v>23</v>
      </c>
      <c r="J1143" t="n">
        <v>142</v>
      </c>
      <c r="K1143" t="n">
        <v>46.47</v>
      </c>
      <c r="L1143" t="n">
        <v>7.5</v>
      </c>
      <c r="M1143" t="n">
        <v>2</v>
      </c>
      <c r="N1143" t="n">
        <v>23.03</v>
      </c>
      <c r="O1143" t="n">
        <v>17746.83</v>
      </c>
      <c r="P1143" t="n">
        <v>214.09</v>
      </c>
      <c r="Q1143" t="n">
        <v>1397.23</v>
      </c>
      <c r="R1143" t="n">
        <v>93.42</v>
      </c>
      <c r="S1143" t="n">
        <v>66.97</v>
      </c>
      <c r="T1143" t="n">
        <v>10598.23</v>
      </c>
      <c r="U1143" t="n">
        <v>0.72</v>
      </c>
      <c r="V1143" t="n">
        <v>0.85</v>
      </c>
      <c r="W1143" t="n">
        <v>5.36</v>
      </c>
      <c r="X1143" t="n">
        <v>0.66</v>
      </c>
      <c r="Y1143" t="n">
        <v>1</v>
      </c>
      <c r="Z1143" t="n">
        <v>10</v>
      </c>
    </row>
    <row r="1144">
      <c r="A1144" t="n">
        <v>27</v>
      </c>
      <c r="B1144" t="n">
        <v>65</v>
      </c>
      <c r="C1144" t="inlineStr">
        <is>
          <t xml:space="preserve">CONCLUIDO	</t>
        </is>
      </c>
      <c r="D1144" t="n">
        <v>3.6181</v>
      </c>
      <c r="E1144" t="n">
        <v>27.64</v>
      </c>
      <c r="F1144" t="n">
        <v>24.83</v>
      </c>
      <c r="G1144" t="n">
        <v>64.78</v>
      </c>
      <c r="H1144" t="n">
        <v>0.96</v>
      </c>
      <c r="I1144" t="n">
        <v>23</v>
      </c>
      <c r="J1144" t="n">
        <v>142.34</v>
      </c>
      <c r="K1144" t="n">
        <v>46.47</v>
      </c>
      <c r="L1144" t="n">
        <v>7.75</v>
      </c>
      <c r="M1144" t="n">
        <v>2</v>
      </c>
      <c r="N1144" t="n">
        <v>23.12</v>
      </c>
      <c r="O1144" t="n">
        <v>17788.92</v>
      </c>
      <c r="P1144" t="n">
        <v>214.84</v>
      </c>
      <c r="Q1144" t="n">
        <v>1397.23</v>
      </c>
      <c r="R1144" t="n">
        <v>93.48</v>
      </c>
      <c r="S1144" t="n">
        <v>66.97</v>
      </c>
      <c r="T1144" t="n">
        <v>10627.74</v>
      </c>
      <c r="U1144" t="n">
        <v>0.72</v>
      </c>
      <c r="V1144" t="n">
        <v>0.85</v>
      </c>
      <c r="W1144" t="n">
        <v>5.36</v>
      </c>
      <c r="X1144" t="n">
        <v>0.67</v>
      </c>
      <c r="Y1144" t="n">
        <v>1</v>
      </c>
      <c r="Z1144" t="n">
        <v>10</v>
      </c>
    </row>
    <row r="1145">
      <c r="A1145" t="n">
        <v>28</v>
      </c>
      <c r="B1145" t="n">
        <v>65</v>
      </c>
      <c r="C1145" t="inlineStr">
        <is>
          <t xml:space="preserve">CONCLUIDO	</t>
        </is>
      </c>
      <c r="D1145" t="n">
        <v>3.6181</v>
      </c>
      <c r="E1145" t="n">
        <v>27.64</v>
      </c>
      <c r="F1145" t="n">
        <v>24.83</v>
      </c>
      <c r="G1145" t="n">
        <v>64.78</v>
      </c>
      <c r="H1145" t="n">
        <v>0.99</v>
      </c>
      <c r="I1145" t="n">
        <v>23</v>
      </c>
      <c r="J1145" t="n">
        <v>142.68</v>
      </c>
      <c r="K1145" t="n">
        <v>46.47</v>
      </c>
      <c r="L1145" t="n">
        <v>8</v>
      </c>
      <c r="M1145" t="n">
        <v>1</v>
      </c>
      <c r="N1145" t="n">
        <v>23.21</v>
      </c>
      <c r="O1145" t="n">
        <v>17831.04</v>
      </c>
      <c r="P1145" t="n">
        <v>214.96</v>
      </c>
      <c r="Q1145" t="n">
        <v>1397.23</v>
      </c>
      <c r="R1145" t="n">
        <v>93.48</v>
      </c>
      <c r="S1145" t="n">
        <v>66.97</v>
      </c>
      <c r="T1145" t="n">
        <v>10624.82</v>
      </c>
      <c r="U1145" t="n">
        <v>0.72</v>
      </c>
      <c r="V1145" t="n">
        <v>0.85</v>
      </c>
      <c r="W1145" t="n">
        <v>5.36</v>
      </c>
      <c r="X1145" t="n">
        <v>0.67</v>
      </c>
      <c r="Y1145" t="n">
        <v>1</v>
      </c>
      <c r="Z1145" t="n">
        <v>10</v>
      </c>
    </row>
    <row r="1146">
      <c r="A1146" t="n">
        <v>29</v>
      </c>
      <c r="B1146" t="n">
        <v>65</v>
      </c>
      <c r="C1146" t="inlineStr">
        <is>
          <t xml:space="preserve">CONCLUIDO	</t>
        </is>
      </c>
      <c r="D1146" t="n">
        <v>3.6182</v>
      </c>
      <c r="E1146" t="n">
        <v>27.64</v>
      </c>
      <c r="F1146" t="n">
        <v>24.83</v>
      </c>
      <c r="G1146" t="n">
        <v>64.78</v>
      </c>
      <c r="H1146" t="n">
        <v>1.02</v>
      </c>
      <c r="I1146" t="n">
        <v>23</v>
      </c>
      <c r="J1146" t="n">
        <v>143.02</v>
      </c>
      <c r="K1146" t="n">
        <v>46.47</v>
      </c>
      <c r="L1146" t="n">
        <v>8.25</v>
      </c>
      <c r="M1146" t="n">
        <v>1</v>
      </c>
      <c r="N1146" t="n">
        <v>23.3</v>
      </c>
      <c r="O1146" t="n">
        <v>17873.19</v>
      </c>
      <c r="P1146" t="n">
        <v>215.25</v>
      </c>
      <c r="Q1146" t="n">
        <v>1397.23</v>
      </c>
      <c r="R1146" t="n">
        <v>93.40000000000001</v>
      </c>
      <c r="S1146" t="n">
        <v>66.97</v>
      </c>
      <c r="T1146" t="n">
        <v>10588.25</v>
      </c>
      <c r="U1146" t="n">
        <v>0.72</v>
      </c>
      <c r="V1146" t="n">
        <v>0.85</v>
      </c>
      <c r="W1146" t="n">
        <v>5.36</v>
      </c>
      <c r="X1146" t="n">
        <v>0.67</v>
      </c>
      <c r="Y1146" t="n">
        <v>1</v>
      </c>
      <c r="Z1146" t="n">
        <v>10</v>
      </c>
    </row>
    <row r="1147">
      <c r="A1147" t="n">
        <v>30</v>
      </c>
      <c r="B1147" t="n">
        <v>65</v>
      </c>
      <c r="C1147" t="inlineStr">
        <is>
          <t xml:space="preserve">CONCLUIDO	</t>
        </is>
      </c>
      <c r="D1147" t="n">
        <v>3.6182</v>
      </c>
      <c r="E1147" t="n">
        <v>27.64</v>
      </c>
      <c r="F1147" t="n">
        <v>24.83</v>
      </c>
      <c r="G1147" t="n">
        <v>64.78</v>
      </c>
      <c r="H1147" t="n">
        <v>1.05</v>
      </c>
      <c r="I1147" t="n">
        <v>23</v>
      </c>
      <c r="J1147" t="n">
        <v>143.36</v>
      </c>
      <c r="K1147" t="n">
        <v>46.47</v>
      </c>
      <c r="L1147" t="n">
        <v>8.5</v>
      </c>
      <c r="M1147" t="n">
        <v>1</v>
      </c>
      <c r="N1147" t="n">
        <v>23.4</v>
      </c>
      <c r="O1147" t="n">
        <v>17915.37</v>
      </c>
      <c r="P1147" t="n">
        <v>215.51</v>
      </c>
      <c r="Q1147" t="n">
        <v>1397.23</v>
      </c>
      <c r="R1147" t="n">
        <v>93.41</v>
      </c>
      <c r="S1147" t="n">
        <v>66.97</v>
      </c>
      <c r="T1147" t="n">
        <v>10590.95</v>
      </c>
      <c r="U1147" t="n">
        <v>0.72</v>
      </c>
      <c r="V1147" t="n">
        <v>0.85</v>
      </c>
      <c r="W1147" t="n">
        <v>5.36</v>
      </c>
      <c r="X1147" t="n">
        <v>0.67</v>
      </c>
      <c r="Y1147" t="n">
        <v>1</v>
      </c>
      <c r="Z1147" t="n">
        <v>10</v>
      </c>
    </row>
    <row r="1148">
      <c r="A1148" t="n">
        <v>31</v>
      </c>
      <c r="B1148" t="n">
        <v>65</v>
      </c>
      <c r="C1148" t="inlineStr">
        <is>
          <t xml:space="preserve">CONCLUIDO	</t>
        </is>
      </c>
      <c r="D1148" t="n">
        <v>3.618</v>
      </c>
      <c r="E1148" t="n">
        <v>27.64</v>
      </c>
      <c r="F1148" t="n">
        <v>24.83</v>
      </c>
      <c r="G1148" t="n">
        <v>64.78</v>
      </c>
      <c r="H1148" t="n">
        <v>1.08</v>
      </c>
      <c r="I1148" t="n">
        <v>23</v>
      </c>
      <c r="J1148" t="n">
        <v>143.7</v>
      </c>
      <c r="K1148" t="n">
        <v>46.47</v>
      </c>
      <c r="L1148" t="n">
        <v>8.75</v>
      </c>
      <c r="M1148" t="n">
        <v>0</v>
      </c>
      <c r="N1148" t="n">
        <v>23.49</v>
      </c>
      <c r="O1148" t="n">
        <v>17957.59</v>
      </c>
      <c r="P1148" t="n">
        <v>216.01</v>
      </c>
      <c r="Q1148" t="n">
        <v>1397.23</v>
      </c>
      <c r="R1148" t="n">
        <v>93.40000000000001</v>
      </c>
      <c r="S1148" t="n">
        <v>66.97</v>
      </c>
      <c r="T1148" t="n">
        <v>10587.22</v>
      </c>
      <c r="U1148" t="n">
        <v>0.72</v>
      </c>
      <c r="V1148" t="n">
        <v>0.85</v>
      </c>
      <c r="W1148" t="n">
        <v>5.36</v>
      </c>
      <c r="X1148" t="n">
        <v>0.67</v>
      </c>
      <c r="Y1148" t="n">
        <v>1</v>
      </c>
      <c r="Z1148" t="n">
        <v>10</v>
      </c>
    </row>
    <row r="1149">
      <c r="A1149" t="n">
        <v>0</v>
      </c>
      <c r="B1149" t="n">
        <v>130</v>
      </c>
      <c r="C1149" t="inlineStr">
        <is>
          <t xml:space="preserve">CONCLUIDO	</t>
        </is>
      </c>
      <c r="D1149" t="n">
        <v>1.5919</v>
      </c>
      <c r="E1149" t="n">
        <v>62.82</v>
      </c>
      <c r="F1149" t="n">
        <v>37.87</v>
      </c>
      <c r="G1149" t="n">
        <v>5.02</v>
      </c>
      <c r="H1149" t="n">
        <v>0.07000000000000001</v>
      </c>
      <c r="I1149" t="n">
        <v>453</v>
      </c>
      <c r="J1149" t="n">
        <v>252.85</v>
      </c>
      <c r="K1149" t="n">
        <v>59.19</v>
      </c>
      <c r="L1149" t="n">
        <v>1</v>
      </c>
      <c r="M1149" t="n">
        <v>451</v>
      </c>
      <c r="N1149" t="n">
        <v>62.65</v>
      </c>
      <c r="O1149" t="n">
        <v>31418.63</v>
      </c>
      <c r="P1149" t="n">
        <v>624.13</v>
      </c>
      <c r="Q1149" t="n">
        <v>1398.16</v>
      </c>
      <c r="R1149" t="n">
        <v>520.75</v>
      </c>
      <c r="S1149" t="n">
        <v>66.97</v>
      </c>
      <c r="T1149" t="n">
        <v>222109.56</v>
      </c>
      <c r="U1149" t="n">
        <v>0.13</v>
      </c>
      <c r="V1149" t="n">
        <v>0.5600000000000001</v>
      </c>
      <c r="W1149" t="n">
        <v>6.03</v>
      </c>
      <c r="X1149" t="n">
        <v>13.68</v>
      </c>
      <c r="Y1149" t="n">
        <v>1</v>
      </c>
      <c r="Z1149" t="n">
        <v>10</v>
      </c>
    </row>
    <row r="1150">
      <c r="A1150" t="n">
        <v>1</v>
      </c>
      <c r="B1150" t="n">
        <v>130</v>
      </c>
      <c r="C1150" t="inlineStr">
        <is>
          <t xml:space="preserve">CONCLUIDO	</t>
        </is>
      </c>
      <c r="D1150" t="n">
        <v>1.9121</v>
      </c>
      <c r="E1150" t="n">
        <v>52.3</v>
      </c>
      <c r="F1150" t="n">
        <v>33.75</v>
      </c>
      <c r="G1150" t="n">
        <v>6.29</v>
      </c>
      <c r="H1150" t="n">
        <v>0.09</v>
      </c>
      <c r="I1150" t="n">
        <v>322</v>
      </c>
      <c r="J1150" t="n">
        <v>253.3</v>
      </c>
      <c r="K1150" t="n">
        <v>59.19</v>
      </c>
      <c r="L1150" t="n">
        <v>1.25</v>
      </c>
      <c r="M1150" t="n">
        <v>320</v>
      </c>
      <c r="N1150" t="n">
        <v>62.86</v>
      </c>
      <c r="O1150" t="n">
        <v>31474.5</v>
      </c>
      <c r="P1150" t="n">
        <v>555.29</v>
      </c>
      <c r="Q1150" t="n">
        <v>1398.19</v>
      </c>
      <c r="R1150" t="n">
        <v>384.85</v>
      </c>
      <c r="S1150" t="n">
        <v>66.97</v>
      </c>
      <c r="T1150" t="n">
        <v>154817.57</v>
      </c>
      <c r="U1150" t="n">
        <v>0.17</v>
      </c>
      <c r="V1150" t="n">
        <v>0.62</v>
      </c>
      <c r="W1150" t="n">
        <v>5.83</v>
      </c>
      <c r="X1150" t="n">
        <v>9.57</v>
      </c>
      <c r="Y1150" t="n">
        <v>1</v>
      </c>
      <c r="Z1150" t="n">
        <v>10</v>
      </c>
    </row>
    <row r="1151">
      <c r="A1151" t="n">
        <v>2</v>
      </c>
      <c r="B1151" t="n">
        <v>130</v>
      </c>
      <c r="C1151" t="inlineStr">
        <is>
          <t xml:space="preserve">CONCLUIDO	</t>
        </is>
      </c>
      <c r="D1151" t="n">
        <v>2.1463</v>
      </c>
      <c r="E1151" t="n">
        <v>46.59</v>
      </c>
      <c r="F1151" t="n">
        <v>31.56</v>
      </c>
      <c r="G1151" t="n">
        <v>7.58</v>
      </c>
      <c r="H1151" t="n">
        <v>0.11</v>
      </c>
      <c r="I1151" t="n">
        <v>250</v>
      </c>
      <c r="J1151" t="n">
        <v>253.75</v>
      </c>
      <c r="K1151" t="n">
        <v>59.19</v>
      </c>
      <c r="L1151" t="n">
        <v>1.5</v>
      </c>
      <c r="M1151" t="n">
        <v>248</v>
      </c>
      <c r="N1151" t="n">
        <v>63.06</v>
      </c>
      <c r="O1151" t="n">
        <v>31530.44</v>
      </c>
      <c r="P1151" t="n">
        <v>518.45</v>
      </c>
      <c r="Q1151" t="n">
        <v>1397.97</v>
      </c>
      <c r="R1151" t="n">
        <v>312.7</v>
      </c>
      <c r="S1151" t="n">
        <v>66.97</v>
      </c>
      <c r="T1151" t="n">
        <v>119100.52</v>
      </c>
      <c r="U1151" t="n">
        <v>0.21</v>
      </c>
      <c r="V1151" t="n">
        <v>0.67</v>
      </c>
      <c r="W1151" t="n">
        <v>5.73</v>
      </c>
      <c r="X1151" t="n">
        <v>7.39</v>
      </c>
      <c r="Y1151" t="n">
        <v>1</v>
      </c>
      <c r="Z1151" t="n">
        <v>10</v>
      </c>
    </row>
    <row r="1152">
      <c r="A1152" t="n">
        <v>3</v>
      </c>
      <c r="B1152" t="n">
        <v>130</v>
      </c>
      <c r="C1152" t="inlineStr">
        <is>
          <t xml:space="preserve">CONCLUIDO	</t>
        </is>
      </c>
      <c r="D1152" t="n">
        <v>2.3264</v>
      </c>
      <c r="E1152" t="n">
        <v>42.99</v>
      </c>
      <c r="F1152" t="n">
        <v>30.16</v>
      </c>
      <c r="G1152" t="n">
        <v>8.83</v>
      </c>
      <c r="H1152" t="n">
        <v>0.12</v>
      </c>
      <c r="I1152" t="n">
        <v>205</v>
      </c>
      <c r="J1152" t="n">
        <v>254.21</v>
      </c>
      <c r="K1152" t="n">
        <v>59.19</v>
      </c>
      <c r="L1152" t="n">
        <v>1.75</v>
      </c>
      <c r="M1152" t="n">
        <v>203</v>
      </c>
      <c r="N1152" t="n">
        <v>63.26</v>
      </c>
      <c r="O1152" t="n">
        <v>31586.46</v>
      </c>
      <c r="P1152" t="n">
        <v>494.35</v>
      </c>
      <c r="Q1152" t="n">
        <v>1397.69</v>
      </c>
      <c r="R1152" t="n">
        <v>267.78</v>
      </c>
      <c r="S1152" t="n">
        <v>66.97</v>
      </c>
      <c r="T1152" t="n">
        <v>96867.13</v>
      </c>
      <c r="U1152" t="n">
        <v>0.25</v>
      </c>
      <c r="V1152" t="n">
        <v>0.7</v>
      </c>
      <c r="W1152" t="n">
        <v>5.63</v>
      </c>
      <c r="X1152" t="n">
        <v>5.99</v>
      </c>
      <c r="Y1152" t="n">
        <v>1</v>
      </c>
      <c r="Z1152" t="n">
        <v>10</v>
      </c>
    </row>
    <row r="1153">
      <c r="A1153" t="n">
        <v>4</v>
      </c>
      <c r="B1153" t="n">
        <v>130</v>
      </c>
      <c r="C1153" t="inlineStr">
        <is>
          <t xml:space="preserve">CONCLUIDO	</t>
        </is>
      </c>
      <c r="D1153" t="n">
        <v>2.4724</v>
      </c>
      <c r="E1153" t="n">
        <v>40.45</v>
      </c>
      <c r="F1153" t="n">
        <v>29.18</v>
      </c>
      <c r="G1153" t="n">
        <v>10.12</v>
      </c>
      <c r="H1153" t="n">
        <v>0.14</v>
      </c>
      <c r="I1153" t="n">
        <v>173</v>
      </c>
      <c r="J1153" t="n">
        <v>254.66</v>
      </c>
      <c r="K1153" t="n">
        <v>59.19</v>
      </c>
      <c r="L1153" t="n">
        <v>2</v>
      </c>
      <c r="M1153" t="n">
        <v>171</v>
      </c>
      <c r="N1153" t="n">
        <v>63.47</v>
      </c>
      <c r="O1153" t="n">
        <v>31642.55</v>
      </c>
      <c r="P1153" t="n">
        <v>477.48</v>
      </c>
      <c r="Q1153" t="n">
        <v>1397.6</v>
      </c>
      <c r="R1153" t="n">
        <v>236.47</v>
      </c>
      <c r="S1153" t="n">
        <v>66.97</v>
      </c>
      <c r="T1153" t="n">
        <v>81369.48</v>
      </c>
      <c r="U1153" t="n">
        <v>0.28</v>
      </c>
      <c r="V1153" t="n">
        <v>0.72</v>
      </c>
      <c r="W1153" t="n">
        <v>5.57</v>
      </c>
      <c r="X1153" t="n">
        <v>5.01</v>
      </c>
      <c r="Y1153" t="n">
        <v>1</v>
      </c>
      <c r="Z1153" t="n">
        <v>10</v>
      </c>
    </row>
    <row r="1154">
      <c r="A1154" t="n">
        <v>5</v>
      </c>
      <c r="B1154" t="n">
        <v>130</v>
      </c>
      <c r="C1154" t="inlineStr">
        <is>
          <t xml:space="preserve">CONCLUIDO	</t>
        </is>
      </c>
      <c r="D1154" t="n">
        <v>2.5868</v>
      </c>
      <c r="E1154" t="n">
        <v>38.66</v>
      </c>
      <c r="F1154" t="n">
        <v>28.52</v>
      </c>
      <c r="G1154" t="n">
        <v>11.41</v>
      </c>
      <c r="H1154" t="n">
        <v>0.16</v>
      </c>
      <c r="I1154" t="n">
        <v>150</v>
      </c>
      <c r="J1154" t="n">
        <v>255.12</v>
      </c>
      <c r="K1154" t="n">
        <v>59.19</v>
      </c>
      <c r="L1154" t="n">
        <v>2.25</v>
      </c>
      <c r="M1154" t="n">
        <v>148</v>
      </c>
      <c r="N1154" t="n">
        <v>63.67</v>
      </c>
      <c r="O1154" t="n">
        <v>31698.72</v>
      </c>
      <c r="P1154" t="n">
        <v>465.56</v>
      </c>
      <c r="Q1154" t="n">
        <v>1397.61</v>
      </c>
      <c r="R1154" t="n">
        <v>214.4</v>
      </c>
      <c r="S1154" t="n">
        <v>66.97</v>
      </c>
      <c r="T1154" t="n">
        <v>70450</v>
      </c>
      <c r="U1154" t="n">
        <v>0.31</v>
      </c>
      <c r="V1154" t="n">
        <v>0.74</v>
      </c>
      <c r="W1154" t="n">
        <v>5.54</v>
      </c>
      <c r="X1154" t="n">
        <v>4.35</v>
      </c>
      <c r="Y1154" t="n">
        <v>1</v>
      </c>
      <c r="Z1154" t="n">
        <v>10</v>
      </c>
    </row>
    <row r="1155">
      <c r="A1155" t="n">
        <v>6</v>
      </c>
      <c r="B1155" t="n">
        <v>130</v>
      </c>
      <c r="C1155" t="inlineStr">
        <is>
          <t xml:space="preserve">CONCLUIDO	</t>
        </is>
      </c>
      <c r="D1155" t="n">
        <v>2.6846</v>
      </c>
      <c r="E1155" t="n">
        <v>37.25</v>
      </c>
      <c r="F1155" t="n">
        <v>27.99</v>
      </c>
      <c r="G1155" t="n">
        <v>12.72</v>
      </c>
      <c r="H1155" t="n">
        <v>0.17</v>
      </c>
      <c r="I1155" t="n">
        <v>132</v>
      </c>
      <c r="J1155" t="n">
        <v>255.57</v>
      </c>
      <c r="K1155" t="n">
        <v>59.19</v>
      </c>
      <c r="L1155" t="n">
        <v>2.5</v>
      </c>
      <c r="M1155" t="n">
        <v>130</v>
      </c>
      <c r="N1155" t="n">
        <v>63.88</v>
      </c>
      <c r="O1155" t="n">
        <v>31754.97</v>
      </c>
      <c r="P1155" t="n">
        <v>456.14</v>
      </c>
      <c r="Q1155" t="n">
        <v>1397.47</v>
      </c>
      <c r="R1155" t="n">
        <v>196.82</v>
      </c>
      <c r="S1155" t="n">
        <v>66.97</v>
      </c>
      <c r="T1155" t="n">
        <v>61749.87</v>
      </c>
      <c r="U1155" t="n">
        <v>0.34</v>
      </c>
      <c r="V1155" t="n">
        <v>0.75</v>
      </c>
      <c r="W1155" t="n">
        <v>5.52</v>
      </c>
      <c r="X1155" t="n">
        <v>3.82</v>
      </c>
      <c r="Y1155" t="n">
        <v>1</v>
      </c>
      <c r="Z1155" t="n">
        <v>10</v>
      </c>
    </row>
    <row r="1156">
      <c r="A1156" t="n">
        <v>7</v>
      </c>
      <c r="B1156" t="n">
        <v>130</v>
      </c>
      <c r="C1156" t="inlineStr">
        <is>
          <t xml:space="preserve">CONCLUIDO	</t>
        </is>
      </c>
      <c r="D1156" t="n">
        <v>2.7676</v>
      </c>
      <c r="E1156" t="n">
        <v>36.13</v>
      </c>
      <c r="F1156" t="n">
        <v>27.56</v>
      </c>
      <c r="G1156" t="n">
        <v>14.01</v>
      </c>
      <c r="H1156" t="n">
        <v>0.19</v>
      </c>
      <c r="I1156" t="n">
        <v>118</v>
      </c>
      <c r="J1156" t="n">
        <v>256.03</v>
      </c>
      <c r="K1156" t="n">
        <v>59.19</v>
      </c>
      <c r="L1156" t="n">
        <v>2.75</v>
      </c>
      <c r="M1156" t="n">
        <v>116</v>
      </c>
      <c r="N1156" t="n">
        <v>64.09</v>
      </c>
      <c r="O1156" t="n">
        <v>31811.29</v>
      </c>
      <c r="P1156" t="n">
        <v>447.98</v>
      </c>
      <c r="Q1156" t="n">
        <v>1397.34</v>
      </c>
      <c r="R1156" t="n">
        <v>183.14</v>
      </c>
      <c r="S1156" t="n">
        <v>66.97</v>
      </c>
      <c r="T1156" t="n">
        <v>54984.19</v>
      </c>
      <c r="U1156" t="n">
        <v>0.37</v>
      </c>
      <c r="V1156" t="n">
        <v>0.76</v>
      </c>
      <c r="W1156" t="n">
        <v>5.48</v>
      </c>
      <c r="X1156" t="n">
        <v>3.39</v>
      </c>
      <c r="Y1156" t="n">
        <v>1</v>
      </c>
      <c r="Z1156" t="n">
        <v>10</v>
      </c>
    </row>
    <row r="1157">
      <c r="A1157" t="n">
        <v>8</v>
      </c>
      <c r="B1157" t="n">
        <v>130</v>
      </c>
      <c r="C1157" t="inlineStr">
        <is>
          <t xml:space="preserve">CONCLUIDO	</t>
        </is>
      </c>
      <c r="D1157" t="n">
        <v>2.8333</v>
      </c>
      <c r="E1157" t="n">
        <v>35.29</v>
      </c>
      <c r="F1157" t="n">
        <v>27.26</v>
      </c>
      <c r="G1157" t="n">
        <v>15.29</v>
      </c>
      <c r="H1157" t="n">
        <v>0.21</v>
      </c>
      <c r="I1157" t="n">
        <v>107</v>
      </c>
      <c r="J1157" t="n">
        <v>256.49</v>
      </c>
      <c r="K1157" t="n">
        <v>59.19</v>
      </c>
      <c r="L1157" t="n">
        <v>3</v>
      </c>
      <c r="M1157" t="n">
        <v>105</v>
      </c>
      <c r="N1157" t="n">
        <v>64.29000000000001</v>
      </c>
      <c r="O1157" t="n">
        <v>31867.69</v>
      </c>
      <c r="P1157" t="n">
        <v>442.34</v>
      </c>
      <c r="Q1157" t="n">
        <v>1397.54</v>
      </c>
      <c r="R1157" t="n">
        <v>173.28</v>
      </c>
      <c r="S1157" t="n">
        <v>66.97</v>
      </c>
      <c r="T1157" t="n">
        <v>50105.78</v>
      </c>
      <c r="U1157" t="n">
        <v>0.39</v>
      </c>
      <c r="V1157" t="n">
        <v>0.77</v>
      </c>
      <c r="W1157" t="n">
        <v>5.47</v>
      </c>
      <c r="X1157" t="n">
        <v>3.09</v>
      </c>
      <c r="Y1157" t="n">
        <v>1</v>
      </c>
      <c r="Z1157" t="n">
        <v>10</v>
      </c>
    </row>
    <row r="1158">
      <c r="A1158" t="n">
        <v>9</v>
      </c>
      <c r="B1158" t="n">
        <v>130</v>
      </c>
      <c r="C1158" t="inlineStr">
        <is>
          <t xml:space="preserve">CONCLUIDO	</t>
        </is>
      </c>
      <c r="D1158" t="n">
        <v>2.8931</v>
      </c>
      <c r="E1158" t="n">
        <v>34.56</v>
      </c>
      <c r="F1158" t="n">
        <v>26.97</v>
      </c>
      <c r="G1158" t="n">
        <v>16.51</v>
      </c>
      <c r="H1158" t="n">
        <v>0.23</v>
      </c>
      <c r="I1158" t="n">
        <v>98</v>
      </c>
      <c r="J1158" t="n">
        <v>256.95</v>
      </c>
      <c r="K1158" t="n">
        <v>59.19</v>
      </c>
      <c r="L1158" t="n">
        <v>3.25</v>
      </c>
      <c r="M1158" t="n">
        <v>96</v>
      </c>
      <c r="N1158" t="n">
        <v>64.5</v>
      </c>
      <c r="O1158" t="n">
        <v>31924.29</v>
      </c>
      <c r="P1158" t="n">
        <v>436.73</v>
      </c>
      <c r="Q1158" t="n">
        <v>1397.42</v>
      </c>
      <c r="R1158" t="n">
        <v>163.65</v>
      </c>
      <c r="S1158" t="n">
        <v>66.97</v>
      </c>
      <c r="T1158" t="n">
        <v>45335.56</v>
      </c>
      <c r="U1158" t="n">
        <v>0.41</v>
      </c>
      <c r="V1158" t="n">
        <v>0.78</v>
      </c>
      <c r="W1158" t="n">
        <v>5.46</v>
      </c>
      <c r="X1158" t="n">
        <v>2.8</v>
      </c>
      <c r="Y1158" t="n">
        <v>1</v>
      </c>
      <c r="Z1158" t="n">
        <v>10</v>
      </c>
    </row>
    <row r="1159">
      <c r="A1159" t="n">
        <v>10</v>
      </c>
      <c r="B1159" t="n">
        <v>130</v>
      </c>
      <c r="C1159" t="inlineStr">
        <is>
          <t xml:space="preserve">CONCLUIDO	</t>
        </is>
      </c>
      <c r="D1159" t="n">
        <v>2.9447</v>
      </c>
      <c r="E1159" t="n">
        <v>33.96</v>
      </c>
      <c r="F1159" t="n">
        <v>26.75</v>
      </c>
      <c r="G1159" t="n">
        <v>17.84</v>
      </c>
      <c r="H1159" t="n">
        <v>0.24</v>
      </c>
      <c r="I1159" t="n">
        <v>90</v>
      </c>
      <c r="J1159" t="n">
        <v>257.41</v>
      </c>
      <c r="K1159" t="n">
        <v>59.19</v>
      </c>
      <c r="L1159" t="n">
        <v>3.5</v>
      </c>
      <c r="M1159" t="n">
        <v>88</v>
      </c>
      <c r="N1159" t="n">
        <v>64.70999999999999</v>
      </c>
      <c r="O1159" t="n">
        <v>31980.84</v>
      </c>
      <c r="P1159" t="n">
        <v>432.4</v>
      </c>
      <c r="Q1159" t="n">
        <v>1397.25</v>
      </c>
      <c r="R1159" t="n">
        <v>156.67</v>
      </c>
      <c r="S1159" t="n">
        <v>66.97</v>
      </c>
      <c r="T1159" t="n">
        <v>41885.93</v>
      </c>
      <c r="U1159" t="n">
        <v>0.43</v>
      </c>
      <c r="V1159" t="n">
        <v>0.79</v>
      </c>
      <c r="W1159" t="n">
        <v>5.45</v>
      </c>
      <c r="X1159" t="n">
        <v>2.59</v>
      </c>
      <c r="Y1159" t="n">
        <v>1</v>
      </c>
      <c r="Z1159" t="n">
        <v>10</v>
      </c>
    </row>
    <row r="1160">
      <c r="A1160" t="n">
        <v>11</v>
      </c>
      <c r="B1160" t="n">
        <v>130</v>
      </c>
      <c r="C1160" t="inlineStr">
        <is>
          <t xml:space="preserve">CONCLUIDO	</t>
        </is>
      </c>
      <c r="D1160" t="n">
        <v>2.9934</v>
      </c>
      <c r="E1160" t="n">
        <v>33.41</v>
      </c>
      <c r="F1160" t="n">
        <v>26.54</v>
      </c>
      <c r="G1160" t="n">
        <v>19.19</v>
      </c>
      <c r="H1160" t="n">
        <v>0.26</v>
      </c>
      <c r="I1160" t="n">
        <v>83</v>
      </c>
      <c r="J1160" t="n">
        <v>257.86</v>
      </c>
      <c r="K1160" t="n">
        <v>59.19</v>
      </c>
      <c r="L1160" t="n">
        <v>3.75</v>
      </c>
      <c r="M1160" t="n">
        <v>81</v>
      </c>
      <c r="N1160" t="n">
        <v>64.92</v>
      </c>
      <c r="O1160" t="n">
        <v>32037.48</v>
      </c>
      <c r="P1160" t="n">
        <v>428.01</v>
      </c>
      <c r="Q1160" t="n">
        <v>1397.32</v>
      </c>
      <c r="R1160" t="n">
        <v>149.97</v>
      </c>
      <c r="S1160" t="n">
        <v>66.97</v>
      </c>
      <c r="T1160" t="n">
        <v>38569.44</v>
      </c>
      <c r="U1160" t="n">
        <v>0.45</v>
      </c>
      <c r="V1160" t="n">
        <v>0.79</v>
      </c>
      <c r="W1160" t="n">
        <v>5.43</v>
      </c>
      <c r="X1160" t="n">
        <v>2.38</v>
      </c>
      <c r="Y1160" t="n">
        <v>1</v>
      </c>
      <c r="Z1160" t="n">
        <v>10</v>
      </c>
    </row>
    <row r="1161">
      <c r="A1161" t="n">
        <v>12</v>
      </c>
      <c r="B1161" t="n">
        <v>130</v>
      </c>
      <c r="C1161" t="inlineStr">
        <is>
          <t xml:space="preserve">CONCLUIDO	</t>
        </is>
      </c>
      <c r="D1161" t="n">
        <v>3.0287</v>
      </c>
      <c r="E1161" t="n">
        <v>33.02</v>
      </c>
      <c r="F1161" t="n">
        <v>26.4</v>
      </c>
      <c r="G1161" t="n">
        <v>20.31</v>
      </c>
      <c r="H1161" t="n">
        <v>0.28</v>
      </c>
      <c r="I1161" t="n">
        <v>78</v>
      </c>
      <c r="J1161" t="n">
        <v>258.32</v>
      </c>
      <c r="K1161" t="n">
        <v>59.19</v>
      </c>
      <c r="L1161" t="n">
        <v>4</v>
      </c>
      <c r="M1161" t="n">
        <v>76</v>
      </c>
      <c r="N1161" t="n">
        <v>65.13</v>
      </c>
      <c r="O1161" t="n">
        <v>32094.19</v>
      </c>
      <c r="P1161" t="n">
        <v>424.68</v>
      </c>
      <c r="Q1161" t="n">
        <v>1397.34</v>
      </c>
      <c r="R1161" t="n">
        <v>145.34</v>
      </c>
      <c r="S1161" t="n">
        <v>66.97</v>
      </c>
      <c r="T1161" t="n">
        <v>36281.18</v>
      </c>
      <c r="U1161" t="n">
        <v>0.46</v>
      </c>
      <c r="V1161" t="n">
        <v>0.8</v>
      </c>
      <c r="W1161" t="n">
        <v>5.42</v>
      </c>
      <c r="X1161" t="n">
        <v>2.23</v>
      </c>
      <c r="Y1161" t="n">
        <v>1</v>
      </c>
      <c r="Z1161" t="n">
        <v>10</v>
      </c>
    </row>
    <row r="1162">
      <c r="A1162" t="n">
        <v>13</v>
      </c>
      <c r="B1162" t="n">
        <v>130</v>
      </c>
      <c r="C1162" t="inlineStr">
        <is>
          <t xml:space="preserve">CONCLUIDO	</t>
        </is>
      </c>
      <c r="D1162" t="n">
        <v>3.0743</v>
      </c>
      <c r="E1162" t="n">
        <v>32.53</v>
      </c>
      <c r="F1162" t="n">
        <v>26.2</v>
      </c>
      <c r="G1162" t="n">
        <v>21.84</v>
      </c>
      <c r="H1162" t="n">
        <v>0.29</v>
      </c>
      <c r="I1162" t="n">
        <v>72</v>
      </c>
      <c r="J1162" t="n">
        <v>258.78</v>
      </c>
      <c r="K1162" t="n">
        <v>59.19</v>
      </c>
      <c r="L1162" t="n">
        <v>4.25</v>
      </c>
      <c r="M1162" t="n">
        <v>70</v>
      </c>
      <c r="N1162" t="n">
        <v>65.34</v>
      </c>
      <c r="O1162" t="n">
        <v>32150.98</v>
      </c>
      <c r="P1162" t="n">
        <v>420.69</v>
      </c>
      <c r="Q1162" t="n">
        <v>1397.45</v>
      </c>
      <c r="R1162" t="n">
        <v>138.86</v>
      </c>
      <c r="S1162" t="n">
        <v>66.97</v>
      </c>
      <c r="T1162" t="n">
        <v>33072.98</v>
      </c>
      <c r="U1162" t="n">
        <v>0.48</v>
      </c>
      <c r="V1162" t="n">
        <v>0.8</v>
      </c>
      <c r="W1162" t="n">
        <v>5.41</v>
      </c>
      <c r="X1162" t="n">
        <v>2.04</v>
      </c>
      <c r="Y1162" t="n">
        <v>1</v>
      </c>
      <c r="Z1162" t="n">
        <v>10</v>
      </c>
    </row>
    <row r="1163">
      <c r="A1163" t="n">
        <v>14</v>
      </c>
      <c r="B1163" t="n">
        <v>130</v>
      </c>
      <c r="C1163" t="inlineStr">
        <is>
          <t xml:space="preserve">CONCLUIDO	</t>
        </is>
      </c>
      <c r="D1163" t="n">
        <v>3.1031</v>
      </c>
      <c r="E1163" t="n">
        <v>32.23</v>
      </c>
      <c r="F1163" t="n">
        <v>26.1</v>
      </c>
      <c r="G1163" t="n">
        <v>23.03</v>
      </c>
      <c r="H1163" t="n">
        <v>0.31</v>
      </c>
      <c r="I1163" t="n">
        <v>68</v>
      </c>
      <c r="J1163" t="n">
        <v>259.25</v>
      </c>
      <c r="K1163" t="n">
        <v>59.19</v>
      </c>
      <c r="L1163" t="n">
        <v>4.5</v>
      </c>
      <c r="M1163" t="n">
        <v>66</v>
      </c>
      <c r="N1163" t="n">
        <v>65.55</v>
      </c>
      <c r="O1163" t="n">
        <v>32207.85</v>
      </c>
      <c r="P1163" t="n">
        <v>418.04</v>
      </c>
      <c r="Q1163" t="n">
        <v>1397.27</v>
      </c>
      <c r="R1163" t="n">
        <v>135.33</v>
      </c>
      <c r="S1163" t="n">
        <v>66.97</v>
      </c>
      <c r="T1163" t="n">
        <v>31326.31</v>
      </c>
      <c r="U1163" t="n">
        <v>0.49</v>
      </c>
      <c r="V1163" t="n">
        <v>0.8100000000000001</v>
      </c>
      <c r="W1163" t="n">
        <v>5.41</v>
      </c>
      <c r="X1163" t="n">
        <v>1.93</v>
      </c>
      <c r="Y1163" t="n">
        <v>1</v>
      </c>
      <c r="Z1163" t="n">
        <v>10</v>
      </c>
    </row>
    <row r="1164">
      <c r="A1164" t="n">
        <v>15</v>
      </c>
      <c r="B1164" t="n">
        <v>130</v>
      </c>
      <c r="C1164" t="inlineStr">
        <is>
          <t xml:space="preserve">CONCLUIDO	</t>
        </is>
      </c>
      <c r="D1164" t="n">
        <v>3.1311</v>
      </c>
      <c r="E1164" t="n">
        <v>31.94</v>
      </c>
      <c r="F1164" t="n">
        <v>26</v>
      </c>
      <c r="G1164" t="n">
        <v>24.38</v>
      </c>
      <c r="H1164" t="n">
        <v>0.33</v>
      </c>
      <c r="I1164" t="n">
        <v>64</v>
      </c>
      <c r="J1164" t="n">
        <v>259.71</v>
      </c>
      <c r="K1164" t="n">
        <v>59.19</v>
      </c>
      <c r="L1164" t="n">
        <v>4.75</v>
      </c>
      <c r="M1164" t="n">
        <v>62</v>
      </c>
      <c r="N1164" t="n">
        <v>65.76000000000001</v>
      </c>
      <c r="O1164" t="n">
        <v>32264.79</v>
      </c>
      <c r="P1164" t="n">
        <v>415.69</v>
      </c>
      <c r="Q1164" t="n">
        <v>1397.35</v>
      </c>
      <c r="R1164" t="n">
        <v>132.29</v>
      </c>
      <c r="S1164" t="n">
        <v>66.97</v>
      </c>
      <c r="T1164" t="n">
        <v>29828.21</v>
      </c>
      <c r="U1164" t="n">
        <v>0.51</v>
      </c>
      <c r="V1164" t="n">
        <v>0.8100000000000001</v>
      </c>
      <c r="W1164" t="n">
        <v>5.4</v>
      </c>
      <c r="X1164" t="n">
        <v>1.84</v>
      </c>
      <c r="Y1164" t="n">
        <v>1</v>
      </c>
      <c r="Z1164" t="n">
        <v>10</v>
      </c>
    </row>
    <row r="1165">
      <c r="A1165" t="n">
        <v>16</v>
      </c>
      <c r="B1165" t="n">
        <v>130</v>
      </c>
      <c r="C1165" t="inlineStr">
        <is>
          <t xml:space="preserve">CONCLUIDO	</t>
        </is>
      </c>
      <c r="D1165" t="n">
        <v>3.1559</v>
      </c>
      <c r="E1165" t="n">
        <v>31.69</v>
      </c>
      <c r="F1165" t="n">
        <v>25.9</v>
      </c>
      <c r="G1165" t="n">
        <v>25.48</v>
      </c>
      <c r="H1165" t="n">
        <v>0.34</v>
      </c>
      <c r="I1165" t="n">
        <v>61</v>
      </c>
      <c r="J1165" t="n">
        <v>260.17</v>
      </c>
      <c r="K1165" t="n">
        <v>59.19</v>
      </c>
      <c r="L1165" t="n">
        <v>5</v>
      </c>
      <c r="M1165" t="n">
        <v>59</v>
      </c>
      <c r="N1165" t="n">
        <v>65.98</v>
      </c>
      <c r="O1165" t="n">
        <v>32321.82</v>
      </c>
      <c r="P1165" t="n">
        <v>413.31</v>
      </c>
      <c r="Q1165" t="n">
        <v>1397.37</v>
      </c>
      <c r="R1165" t="n">
        <v>128.87</v>
      </c>
      <c r="S1165" t="n">
        <v>66.97</v>
      </c>
      <c r="T1165" t="n">
        <v>28129.45</v>
      </c>
      <c r="U1165" t="n">
        <v>0.52</v>
      </c>
      <c r="V1165" t="n">
        <v>0.8100000000000001</v>
      </c>
      <c r="W1165" t="n">
        <v>5.4</v>
      </c>
      <c r="X1165" t="n">
        <v>1.73</v>
      </c>
      <c r="Y1165" t="n">
        <v>1</v>
      </c>
      <c r="Z1165" t="n">
        <v>10</v>
      </c>
    </row>
    <row r="1166">
      <c r="A1166" t="n">
        <v>17</v>
      </c>
      <c r="B1166" t="n">
        <v>130</v>
      </c>
      <c r="C1166" t="inlineStr">
        <is>
          <t xml:space="preserve">CONCLUIDO	</t>
        </is>
      </c>
      <c r="D1166" t="n">
        <v>3.1876</v>
      </c>
      <c r="E1166" t="n">
        <v>31.37</v>
      </c>
      <c r="F1166" t="n">
        <v>25.78</v>
      </c>
      <c r="G1166" t="n">
        <v>27.14</v>
      </c>
      <c r="H1166" t="n">
        <v>0.36</v>
      </c>
      <c r="I1166" t="n">
        <v>57</v>
      </c>
      <c r="J1166" t="n">
        <v>260.63</v>
      </c>
      <c r="K1166" t="n">
        <v>59.19</v>
      </c>
      <c r="L1166" t="n">
        <v>5.25</v>
      </c>
      <c r="M1166" t="n">
        <v>55</v>
      </c>
      <c r="N1166" t="n">
        <v>66.19</v>
      </c>
      <c r="O1166" t="n">
        <v>32378.93</v>
      </c>
      <c r="P1166" t="n">
        <v>410.01</v>
      </c>
      <c r="Q1166" t="n">
        <v>1397.18</v>
      </c>
      <c r="R1166" t="n">
        <v>125.05</v>
      </c>
      <c r="S1166" t="n">
        <v>66.97</v>
      </c>
      <c r="T1166" t="n">
        <v>26240.69</v>
      </c>
      <c r="U1166" t="n">
        <v>0.54</v>
      </c>
      <c r="V1166" t="n">
        <v>0.82</v>
      </c>
      <c r="W1166" t="n">
        <v>5.39</v>
      </c>
      <c r="X1166" t="n">
        <v>1.61</v>
      </c>
      <c r="Y1166" t="n">
        <v>1</v>
      </c>
      <c r="Z1166" t="n">
        <v>10</v>
      </c>
    </row>
    <row r="1167">
      <c r="A1167" t="n">
        <v>18</v>
      </c>
      <c r="B1167" t="n">
        <v>130</v>
      </c>
      <c r="C1167" t="inlineStr">
        <is>
          <t xml:space="preserve">CONCLUIDO	</t>
        </is>
      </c>
      <c r="D1167" t="n">
        <v>3.2049</v>
      </c>
      <c r="E1167" t="n">
        <v>31.2</v>
      </c>
      <c r="F1167" t="n">
        <v>25.71</v>
      </c>
      <c r="G1167" t="n">
        <v>28.05</v>
      </c>
      <c r="H1167" t="n">
        <v>0.37</v>
      </c>
      <c r="I1167" t="n">
        <v>55</v>
      </c>
      <c r="J1167" t="n">
        <v>261.1</v>
      </c>
      <c r="K1167" t="n">
        <v>59.19</v>
      </c>
      <c r="L1167" t="n">
        <v>5.5</v>
      </c>
      <c r="M1167" t="n">
        <v>53</v>
      </c>
      <c r="N1167" t="n">
        <v>66.40000000000001</v>
      </c>
      <c r="O1167" t="n">
        <v>32436.11</v>
      </c>
      <c r="P1167" t="n">
        <v>408.39</v>
      </c>
      <c r="Q1167" t="n">
        <v>1397.33</v>
      </c>
      <c r="R1167" t="n">
        <v>122.94</v>
      </c>
      <c r="S1167" t="n">
        <v>66.97</v>
      </c>
      <c r="T1167" t="n">
        <v>25197.84</v>
      </c>
      <c r="U1167" t="n">
        <v>0.54</v>
      </c>
      <c r="V1167" t="n">
        <v>0.82</v>
      </c>
      <c r="W1167" t="n">
        <v>5.38</v>
      </c>
      <c r="X1167" t="n">
        <v>1.54</v>
      </c>
      <c r="Y1167" t="n">
        <v>1</v>
      </c>
      <c r="Z1167" t="n">
        <v>10</v>
      </c>
    </row>
    <row r="1168">
      <c r="A1168" t="n">
        <v>19</v>
      </c>
      <c r="B1168" t="n">
        <v>130</v>
      </c>
      <c r="C1168" t="inlineStr">
        <is>
          <t xml:space="preserve">CONCLUIDO	</t>
        </is>
      </c>
      <c r="D1168" t="n">
        <v>3.2264</v>
      </c>
      <c r="E1168" t="n">
        <v>30.99</v>
      </c>
      <c r="F1168" t="n">
        <v>25.65</v>
      </c>
      <c r="G1168" t="n">
        <v>29.59</v>
      </c>
      <c r="H1168" t="n">
        <v>0.39</v>
      </c>
      <c r="I1168" t="n">
        <v>52</v>
      </c>
      <c r="J1168" t="n">
        <v>261.56</v>
      </c>
      <c r="K1168" t="n">
        <v>59.19</v>
      </c>
      <c r="L1168" t="n">
        <v>5.75</v>
      </c>
      <c r="M1168" t="n">
        <v>50</v>
      </c>
      <c r="N1168" t="n">
        <v>66.62</v>
      </c>
      <c r="O1168" t="n">
        <v>32493.38</v>
      </c>
      <c r="P1168" t="n">
        <v>406.58</v>
      </c>
      <c r="Q1168" t="n">
        <v>1397.37</v>
      </c>
      <c r="R1168" t="n">
        <v>120.76</v>
      </c>
      <c r="S1168" t="n">
        <v>66.97</v>
      </c>
      <c r="T1168" t="n">
        <v>24123.25</v>
      </c>
      <c r="U1168" t="n">
        <v>0.55</v>
      </c>
      <c r="V1168" t="n">
        <v>0.82</v>
      </c>
      <c r="W1168" t="n">
        <v>5.38</v>
      </c>
      <c r="X1168" t="n">
        <v>1.48</v>
      </c>
      <c r="Y1168" t="n">
        <v>1</v>
      </c>
      <c r="Z1168" t="n">
        <v>10</v>
      </c>
    </row>
    <row r="1169">
      <c r="A1169" t="n">
        <v>20</v>
      </c>
      <c r="B1169" t="n">
        <v>130</v>
      </c>
      <c r="C1169" t="inlineStr">
        <is>
          <t xml:space="preserve">CONCLUIDO	</t>
        </is>
      </c>
      <c r="D1169" t="n">
        <v>3.243</v>
      </c>
      <c r="E1169" t="n">
        <v>30.84</v>
      </c>
      <c r="F1169" t="n">
        <v>25.59</v>
      </c>
      <c r="G1169" t="n">
        <v>30.7</v>
      </c>
      <c r="H1169" t="n">
        <v>0.41</v>
      </c>
      <c r="I1169" t="n">
        <v>50</v>
      </c>
      <c r="J1169" t="n">
        <v>262.03</v>
      </c>
      <c r="K1169" t="n">
        <v>59.19</v>
      </c>
      <c r="L1169" t="n">
        <v>6</v>
      </c>
      <c r="M1169" t="n">
        <v>48</v>
      </c>
      <c r="N1169" t="n">
        <v>66.83</v>
      </c>
      <c r="O1169" t="n">
        <v>32550.72</v>
      </c>
      <c r="P1169" t="n">
        <v>404.81</v>
      </c>
      <c r="Q1169" t="n">
        <v>1397.44</v>
      </c>
      <c r="R1169" t="n">
        <v>118.58</v>
      </c>
      <c r="S1169" t="n">
        <v>66.97</v>
      </c>
      <c r="T1169" t="n">
        <v>23043.59</v>
      </c>
      <c r="U1169" t="n">
        <v>0.5600000000000001</v>
      </c>
      <c r="V1169" t="n">
        <v>0.82</v>
      </c>
      <c r="W1169" t="n">
        <v>5.38</v>
      </c>
      <c r="X1169" t="n">
        <v>1.42</v>
      </c>
      <c r="Y1169" t="n">
        <v>1</v>
      </c>
      <c r="Z1169" t="n">
        <v>10</v>
      </c>
    </row>
    <row r="1170">
      <c r="A1170" t="n">
        <v>21</v>
      </c>
      <c r="B1170" t="n">
        <v>130</v>
      </c>
      <c r="C1170" t="inlineStr">
        <is>
          <t xml:space="preserve">CONCLUIDO	</t>
        </is>
      </c>
      <c r="D1170" t="n">
        <v>3.259</v>
      </c>
      <c r="E1170" t="n">
        <v>30.68</v>
      </c>
      <c r="F1170" t="n">
        <v>25.53</v>
      </c>
      <c r="G1170" t="n">
        <v>31.92</v>
      </c>
      <c r="H1170" t="n">
        <v>0.42</v>
      </c>
      <c r="I1170" t="n">
        <v>48</v>
      </c>
      <c r="J1170" t="n">
        <v>262.49</v>
      </c>
      <c r="K1170" t="n">
        <v>59.19</v>
      </c>
      <c r="L1170" t="n">
        <v>6.25</v>
      </c>
      <c r="M1170" t="n">
        <v>46</v>
      </c>
      <c r="N1170" t="n">
        <v>67.05</v>
      </c>
      <c r="O1170" t="n">
        <v>32608.15</v>
      </c>
      <c r="P1170" t="n">
        <v>402.79</v>
      </c>
      <c r="Q1170" t="n">
        <v>1397.3</v>
      </c>
      <c r="R1170" t="n">
        <v>117.01</v>
      </c>
      <c r="S1170" t="n">
        <v>66.97</v>
      </c>
      <c r="T1170" t="n">
        <v>22268.46</v>
      </c>
      <c r="U1170" t="n">
        <v>0.57</v>
      </c>
      <c r="V1170" t="n">
        <v>0.82</v>
      </c>
      <c r="W1170" t="n">
        <v>5.37</v>
      </c>
      <c r="X1170" t="n">
        <v>1.37</v>
      </c>
      <c r="Y1170" t="n">
        <v>1</v>
      </c>
      <c r="Z1170" t="n">
        <v>10</v>
      </c>
    </row>
    <row r="1171">
      <c r="A1171" t="n">
        <v>22</v>
      </c>
      <c r="B1171" t="n">
        <v>130</v>
      </c>
      <c r="C1171" t="inlineStr">
        <is>
          <t xml:space="preserve">CONCLUIDO	</t>
        </is>
      </c>
      <c r="D1171" t="n">
        <v>3.2776</v>
      </c>
      <c r="E1171" t="n">
        <v>30.51</v>
      </c>
      <c r="F1171" t="n">
        <v>25.46</v>
      </c>
      <c r="G1171" t="n">
        <v>33.2</v>
      </c>
      <c r="H1171" t="n">
        <v>0.44</v>
      </c>
      <c r="I1171" t="n">
        <v>46</v>
      </c>
      <c r="J1171" t="n">
        <v>262.96</v>
      </c>
      <c r="K1171" t="n">
        <v>59.19</v>
      </c>
      <c r="L1171" t="n">
        <v>6.5</v>
      </c>
      <c r="M1171" t="n">
        <v>44</v>
      </c>
      <c r="N1171" t="n">
        <v>67.26000000000001</v>
      </c>
      <c r="O1171" t="n">
        <v>32665.66</v>
      </c>
      <c r="P1171" t="n">
        <v>400.76</v>
      </c>
      <c r="Q1171" t="n">
        <v>1397.2</v>
      </c>
      <c r="R1171" t="n">
        <v>114.46</v>
      </c>
      <c r="S1171" t="n">
        <v>66.97</v>
      </c>
      <c r="T1171" t="n">
        <v>21001.84</v>
      </c>
      <c r="U1171" t="n">
        <v>0.59</v>
      </c>
      <c r="V1171" t="n">
        <v>0.83</v>
      </c>
      <c r="W1171" t="n">
        <v>5.37</v>
      </c>
      <c r="X1171" t="n">
        <v>1.29</v>
      </c>
      <c r="Y1171" t="n">
        <v>1</v>
      </c>
      <c r="Z1171" t="n">
        <v>10</v>
      </c>
    </row>
    <row r="1172">
      <c r="A1172" t="n">
        <v>23</v>
      </c>
      <c r="B1172" t="n">
        <v>130</v>
      </c>
      <c r="C1172" t="inlineStr">
        <is>
          <t xml:space="preserve">CONCLUIDO	</t>
        </is>
      </c>
      <c r="D1172" t="n">
        <v>3.2943</v>
      </c>
      <c r="E1172" t="n">
        <v>30.36</v>
      </c>
      <c r="F1172" t="n">
        <v>25.4</v>
      </c>
      <c r="G1172" t="n">
        <v>34.64</v>
      </c>
      <c r="H1172" t="n">
        <v>0.46</v>
      </c>
      <c r="I1172" t="n">
        <v>44</v>
      </c>
      <c r="J1172" t="n">
        <v>263.42</v>
      </c>
      <c r="K1172" t="n">
        <v>59.19</v>
      </c>
      <c r="L1172" t="n">
        <v>6.75</v>
      </c>
      <c r="M1172" t="n">
        <v>42</v>
      </c>
      <c r="N1172" t="n">
        <v>67.48</v>
      </c>
      <c r="O1172" t="n">
        <v>32723.25</v>
      </c>
      <c r="P1172" t="n">
        <v>399.17</v>
      </c>
      <c r="Q1172" t="n">
        <v>1397.24</v>
      </c>
      <c r="R1172" t="n">
        <v>112.86</v>
      </c>
      <c r="S1172" t="n">
        <v>66.97</v>
      </c>
      <c r="T1172" t="n">
        <v>20214.2</v>
      </c>
      <c r="U1172" t="n">
        <v>0.59</v>
      </c>
      <c r="V1172" t="n">
        <v>0.83</v>
      </c>
      <c r="W1172" t="n">
        <v>5.36</v>
      </c>
      <c r="X1172" t="n">
        <v>1.23</v>
      </c>
      <c r="Y1172" t="n">
        <v>1</v>
      </c>
      <c r="Z1172" t="n">
        <v>10</v>
      </c>
    </row>
    <row r="1173">
      <c r="A1173" t="n">
        <v>24</v>
      </c>
      <c r="B1173" t="n">
        <v>130</v>
      </c>
      <c r="C1173" t="inlineStr">
        <is>
          <t xml:space="preserve">CONCLUIDO	</t>
        </is>
      </c>
      <c r="D1173" t="n">
        <v>3.3092</v>
      </c>
      <c r="E1173" t="n">
        <v>30.22</v>
      </c>
      <c r="F1173" t="n">
        <v>25.36</v>
      </c>
      <c r="G1173" t="n">
        <v>36.23</v>
      </c>
      <c r="H1173" t="n">
        <v>0.47</v>
      </c>
      <c r="I1173" t="n">
        <v>42</v>
      </c>
      <c r="J1173" t="n">
        <v>263.89</v>
      </c>
      <c r="K1173" t="n">
        <v>59.19</v>
      </c>
      <c r="L1173" t="n">
        <v>7</v>
      </c>
      <c r="M1173" t="n">
        <v>40</v>
      </c>
      <c r="N1173" t="n">
        <v>67.7</v>
      </c>
      <c r="O1173" t="n">
        <v>32780.92</v>
      </c>
      <c r="P1173" t="n">
        <v>397.61</v>
      </c>
      <c r="Q1173" t="n">
        <v>1397.22</v>
      </c>
      <c r="R1173" t="n">
        <v>111.16</v>
      </c>
      <c r="S1173" t="n">
        <v>66.97</v>
      </c>
      <c r="T1173" t="n">
        <v>19372.23</v>
      </c>
      <c r="U1173" t="n">
        <v>0.6</v>
      </c>
      <c r="V1173" t="n">
        <v>0.83</v>
      </c>
      <c r="W1173" t="n">
        <v>5.37</v>
      </c>
      <c r="X1173" t="n">
        <v>1.19</v>
      </c>
      <c r="Y1173" t="n">
        <v>1</v>
      </c>
      <c r="Z1173" t="n">
        <v>10</v>
      </c>
    </row>
    <row r="1174">
      <c r="A1174" t="n">
        <v>25</v>
      </c>
      <c r="B1174" t="n">
        <v>130</v>
      </c>
      <c r="C1174" t="inlineStr">
        <is>
          <t xml:space="preserve">CONCLUIDO	</t>
        </is>
      </c>
      <c r="D1174" t="n">
        <v>3.3167</v>
      </c>
      <c r="E1174" t="n">
        <v>30.15</v>
      </c>
      <c r="F1174" t="n">
        <v>25.34</v>
      </c>
      <c r="G1174" t="n">
        <v>37.08</v>
      </c>
      <c r="H1174" t="n">
        <v>0.49</v>
      </c>
      <c r="I1174" t="n">
        <v>41</v>
      </c>
      <c r="J1174" t="n">
        <v>264.36</v>
      </c>
      <c r="K1174" t="n">
        <v>59.19</v>
      </c>
      <c r="L1174" t="n">
        <v>7.25</v>
      </c>
      <c r="M1174" t="n">
        <v>39</v>
      </c>
      <c r="N1174" t="n">
        <v>67.92</v>
      </c>
      <c r="O1174" t="n">
        <v>32838.68</v>
      </c>
      <c r="P1174" t="n">
        <v>396.11</v>
      </c>
      <c r="Q1174" t="n">
        <v>1397.33</v>
      </c>
      <c r="R1174" t="n">
        <v>110.61</v>
      </c>
      <c r="S1174" t="n">
        <v>66.97</v>
      </c>
      <c r="T1174" t="n">
        <v>19100.81</v>
      </c>
      <c r="U1174" t="n">
        <v>0.61</v>
      </c>
      <c r="V1174" t="n">
        <v>0.83</v>
      </c>
      <c r="W1174" t="n">
        <v>5.37</v>
      </c>
      <c r="X1174" t="n">
        <v>1.17</v>
      </c>
      <c r="Y1174" t="n">
        <v>1</v>
      </c>
      <c r="Z1174" t="n">
        <v>10</v>
      </c>
    </row>
    <row r="1175">
      <c r="A1175" t="n">
        <v>26</v>
      </c>
      <c r="B1175" t="n">
        <v>130</v>
      </c>
      <c r="C1175" t="inlineStr">
        <is>
          <t xml:space="preserve">CONCLUIDO	</t>
        </is>
      </c>
      <c r="D1175" t="n">
        <v>3.3349</v>
      </c>
      <c r="E1175" t="n">
        <v>29.99</v>
      </c>
      <c r="F1175" t="n">
        <v>25.27</v>
      </c>
      <c r="G1175" t="n">
        <v>38.88</v>
      </c>
      <c r="H1175" t="n">
        <v>0.5</v>
      </c>
      <c r="I1175" t="n">
        <v>39</v>
      </c>
      <c r="J1175" t="n">
        <v>264.83</v>
      </c>
      <c r="K1175" t="n">
        <v>59.19</v>
      </c>
      <c r="L1175" t="n">
        <v>7.5</v>
      </c>
      <c r="M1175" t="n">
        <v>37</v>
      </c>
      <c r="N1175" t="n">
        <v>68.14</v>
      </c>
      <c r="O1175" t="n">
        <v>32896.51</v>
      </c>
      <c r="P1175" t="n">
        <v>393.93</v>
      </c>
      <c r="Q1175" t="n">
        <v>1397.23</v>
      </c>
      <c r="R1175" t="n">
        <v>108.53</v>
      </c>
      <c r="S1175" t="n">
        <v>66.97</v>
      </c>
      <c r="T1175" t="n">
        <v>18072.27</v>
      </c>
      <c r="U1175" t="n">
        <v>0.62</v>
      </c>
      <c r="V1175" t="n">
        <v>0.83</v>
      </c>
      <c r="W1175" t="n">
        <v>5.36</v>
      </c>
      <c r="X1175" t="n">
        <v>1.11</v>
      </c>
      <c r="Y1175" t="n">
        <v>1</v>
      </c>
      <c r="Z1175" t="n">
        <v>10</v>
      </c>
    </row>
    <row r="1176">
      <c r="A1176" t="n">
        <v>27</v>
      </c>
      <c r="B1176" t="n">
        <v>130</v>
      </c>
      <c r="C1176" t="inlineStr">
        <is>
          <t xml:space="preserve">CONCLUIDO	</t>
        </is>
      </c>
      <c r="D1176" t="n">
        <v>3.3434</v>
      </c>
      <c r="E1176" t="n">
        <v>29.91</v>
      </c>
      <c r="F1176" t="n">
        <v>25.25</v>
      </c>
      <c r="G1176" t="n">
        <v>39.86</v>
      </c>
      <c r="H1176" t="n">
        <v>0.52</v>
      </c>
      <c r="I1176" t="n">
        <v>38</v>
      </c>
      <c r="J1176" t="n">
        <v>265.3</v>
      </c>
      <c r="K1176" t="n">
        <v>59.19</v>
      </c>
      <c r="L1176" t="n">
        <v>7.75</v>
      </c>
      <c r="M1176" t="n">
        <v>36</v>
      </c>
      <c r="N1176" t="n">
        <v>68.36</v>
      </c>
      <c r="O1176" t="n">
        <v>32954.43</v>
      </c>
      <c r="P1176" t="n">
        <v>392.34</v>
      </c>
      <c r="Q1176" t="n">
        <v>1397.41</v>
      </c>
      <c r="R1176" t="n">
        <v>107.46</v>
      </c>
      <c r="S1176" t="n">
        <v>66.97</v>
      </c>
      <c r="T1176" t="n">
        <v>17541.42</v>
      </c>
      <c r="U1176" t="n">
        <v>0.62</v>
      </c>
      <c r="V1176" t="n">
        <v>0.83</v>
      </c>
      <c r="W1176" t="n">
        <v>5.37</v>
      </c>
      <c r="X1176" t="n">
        <v>1.08</v>
      </c>
      <c r="Y1176" t="n">
        <v>1</v>
      </c>
      <c r="Z1176" t="n">
        <v>10</v>
      </c>
    </row>
    <row r="1177">
      <c r="A1177" t="n">
        <v>28</v>
      </c>
      <c r="B1177" t="n">
        <v>130</v>
      </c>
      <c r="C1177" t="inlineStr">
        <is>
          <t xml:space="preserve">CONCLUIDO	</t>
        </is>
      </c>
      <c r="D1177" t="n">
        <v>3.3626</v>
      </c>
      <c r="E1177" t="n">
        <v>29.74</v>
      </c>
      <c r="F1177" t="n">
        <v>25.17</v>
      </c>
      <c r="G1177" t="n">
        <v>41.96</v>
      </c>
      <c r="H1177" t="n">
        <v>0.54</v>
      </c>
      <c r="I1177" t="n">
        <v>36</v>
      </c>
      <c r="J1177" t="n">
        <v>265.77</v>
      </c>
      <c r="K1177" t="n">
        <v>59.19</v>
      </c>
      <c r="L1177" t="n">
        <v>8</v>
      </c>
      <c r="M1177" t="n">
        <v>34</v>
      </c>
      <c r="N1177" t="n">
        <v>68.58</v>
      </c>
      <c r="O1177" t="n">
        <v>33012.44</v>
      </c>
      <c r="P1177" t="n">
        <v>390.78</v>
      </c>
      <c r="Q1177" t="n">
        <v>1397.34</v>
      </c>
      <c r="R1177" t="n">
        <v>105.21</v>
      </c>
      <c r="S1177" t="n">
        <v>66.97</v>
      </c>
      <c r="T1177" t="n">
        <v>16426.54</v>
      </c>
      <c r="U1177" t="n">
        <v>0.64</v>
      </c>
      <c r="V1177" t="n">
        <v>0.84</v>
      </c>
      <c r="W1177" t="n">
        <v>5.36</v>
      </c>
      <c r="X1177" t="n">
        <v>1.01</v>
      </c>
      <c r="Y1177" t="n">
        <v>1</v>
      </c>
      <c r="Z1177" t="n">
        <v>10</v>
      </c>
    </row>
    <row r="1178">
      <c r="A1178" t="n">
        <v>29</v>
      </c>
      <c r="B1178" t="n">
        <v>130</v>
      </c>
      <c r="C1178" t="inlineStr">
        <is>
          <t xml:space="preserve">CONCLUIDO	</t>
        </is>
      </c>
      <c r="D1178" t="n">
        <v>3.3714</v>
      </c>
      <c r="E1178" t="n">
        <v>29.66</v>
      </c>
      <c r="F1178" t="n">
        <v>25.15</v>
      </c>
      <c r="G1178" t="n">
        <v>43.11</v>
      </c>
      <c r="H1178" t="n">
        <v>0.55</v>
      </c>
      <c r="I1178" t="n">
        <v>35</v>
      </c>
      <c r="J1178" t="n">
        <v>266.24</v>
      </c>
      <c r="K1178" t="n">
        <v>59.19</v>
      </c>
      <c r="L1178" t="n">
        <v>8.25</v>
      </c>
      <c r="M1178" t="n">
        <v>33</v>
      </c>
      <c r="N1178" t="n">
        <v>68.8</v>
      </c>
      <c r="O1178" t="n">
        <v>33070.52</v>
      </c>
      <c r="P1178" t="n">
        <v>388.96</v>
      </c>
      <c r="Q1178" t="n">
        <v>1397.36</v>
      </c>
      <c r="R1178" t="n">
        <v>104.38</v>
      </c>
      <c r="S1178" t="n">
        <v>66.97</v>
      </c>
      <c r="T1178" t="n">
        <v>16014.95</v>
      </c>
      <c r="U1178" t="n">
        <v>0.64</v>
      </c>
      <c r="V1178" t="n">
        <v>0.84</v>
      </c>
      <c r="W1178" t="n">
        <v>5.35</v>
      </c>
      <c r="X1178" t="n">
        <v>0.98</v>
      </c>
      <c r="Y1178" t="n">
        <v>1</v>
      </c>
      <c r="Z1178" t="n">
        <v>10</v>
      </c>
    </row>
    <row r="1179">
      <c r="A1179" t="n">
        <v>30</v>
      </c>
      <c r="B1179" t="n">
        <v>130</v>
      </c>
      <c r="C1179" t="inlineStr">
        <is>
          <t xml:space="preserve">CONCLUIDO	</t>
        </is>
      </c>
      <c r="D1179" t="n">
        <v>3.3824</v>
      </c>
      <c r="E1179" t="n">
        <v>29.56</v>
      </c>
      <c r="F1179" t="n">
        <v>25.1</v>
      </c>
      <c r="G1179" t="n">
        <v>44.29</v>
      </c>
      <c r="H1179" t="n">
        <v>0.57</v>
      </c>
      <c r="I1179" t="n">
        <v>34</v>
      </c>
      <c r="J1179" t="n">
        <v>266.71</v>
      </c>
      <c r="K1179" t="n">
        <v>59.19</v>
      </c>
      <c r="L1179" t="n">
        <v>8.5</v>
      </c>
      <c r="M1179" t="n">
        <v>32</v>
      </c>
      <c r="N1179" t="n">
        <v>69.02</v>
      </c>
      <c r="O1179" t="n">
        <v>33128.7</v>
      </c>
      <c r="P1179" t="n">
        <v>387.87</v>
      </c>
      <c r="Q1179" t="n">
        <v>1397.3</v>
      </c>
      <c r="R1179" t="n">
        <v>102.76</v>
      </c>
      <c r="S1179" t="n">
        <v>66.97</v>
      </c>
      <c r="T1179" t="n">
        <v>15212.42</v>
      </c>
      <c r="U1179" t="n">
        <v>0.65</v>
      </c>
      <c r="V1179" t="n">
        <v>0.84</v>
      </c>
      <c r="W1179" t="n">
        <v>5.35</v>
      </c>
      <c r="X1179" t="n">
        <v>0.93</v>
      </c>
      <c r="Y1179" t="n">
        <v>1</v>
      </c>
      <c r="Z1179" t="n">
        <v>10</v>
      </c>
    </row>
    <row r="1180">
      <c r="A1180" t="n">
        <v>31</v>
      </c>
      <c r="B1180" t="n">
        <v>130</v>
      </c>
      <c r="C1180" t="inlineStr">
        <is>
          <t xml:space="preserve">CONCLUIDO	</t>
        </is>
      </c>
      <c r="D1180" t="n">
        <v>3.393</v>
      </c>
      <c r="E1180" t="n">
        <v>29.47</v>
      </c>
      <c r="F1180" t="n">
        <v>25.05</v>
      </c>
      <c r="G1180" t="n">
        <v>45.55</v>
      </c>
      <c r="H1180" t="n">
        <v>0.58</v>
      </c>
      <c r="I1180" t="n">
        <v>33</v>
      </c>
      <c r="J1180" t="n">
        <v>267.18</v>
      </c>
      <c r="K1180" t="n">
        <v>59.19</v>
      </c>
      <c r="L1180" t="n">
        <v>8.75</v>
      </c>
      <c r="M1180" t="n">
        <v>31</v>
      </c>
      <c r="N1180" t="n">
        <v>69.23999999999999</v>
      </c>
      <c r="O1180" t="n">
        <v>33186.95</v>
      </c>
      <c r="P1180" t="n">
        <v>386.23</v>
      </c>
      <c r="Q1180" t="n">
        <v>1397.27</v>
      </c>
      <c r="R1180" t="n">
        <v>101.33</v>
      </c>
      <c r="S1180" t="n">
        <v>66.97</v>
      </c>
      <c r="T1180" t="n">
        <v>14502.12</v>
      </c>
      <c r="U1180" t="n">
        <v>0.66</v>
      </c>
      <c r="V1180" t="n">
        <v>0.84</v>
      </c>
      <c r="W1180" t="n">
        <v>5.35</v>
      </c>
      <c r="X1180" t="n">
        <v>0.89</v>
      </c>
      <c r="Y1180" t="n">
        <v>1</v>
      </c>
      <c r="Z1180" t="n">
        <v>10</v>
      </c>
    </row>
    <row r="1181">
      <c r="A1181" t="n">
        <v>32</v>
      </c>
      <c r="B1181" t="n">
        <v>130</v>
      </c>
      <c r="C1181" t="inlineStr">
        <is>
          <t xml:space="preserve">CONCLUIDO	</t>
        </is>
      </c>
      <c r="D1181" t="n">
        <v>3.399</v>
      </c>
      <c r="E1181" t="n">
        <v>29.42</v>
      </c>
      <c r="F1181" t="n">
        <v>25.05</v>
      </c>
      <c r="G1181" t="n">
        <v>46.97</v>
      </c>
      <c r="H1181" t="n">
        <v>0.6</v>
      </c>
      <c r="I1181" t="n">
        <v>32</v>
      </c>
      <c r="J1181" t="n">
        <v>267.66</v>
      </c>
      <c r="K1181" t="n">
        <v>59.19</v>
      </c>
      <c r="L1181" t="n">
        <v>9</v>
      </c>
      <c r="M1181" t="n">
        <v>30</v>
      </c>
      <c r="N1181" t="n">
        <v>69.45999999999999</v>
      </c>
      <c r="O1181" t="n">
        <v>33245.29</v>
      </c>
      <c r="P1181" t="n">
        <v>385.04</v>
      </c>
      <c r="Q1181" t="n">
        <v>1397.21</v>
      </c>
      <c r="R1181" t="n">
        <v>101.33</v>
      </c>
      <c r="S1181" t="n">
        <v>66.97</v>
      </c>
      <c r="T1181" t="n">
        <v>14507.07</v>
      </c>
      <c r="U1181" t="n">
        <v>0.66</v>
      </c>
      <c r="V1181" t="n">
        <v>0.84</v>
      </c>
      <c r="W1181" t="n">
        <v>5.35</v>
      </c>
      <c r="X1181" t="n">
        <v>0.89</v>
      </c>
      <c r="Y1181" t="n">
        <v>1</v>
      </c>
      <c r="Z1181" t="n">
        <v>10</v>
      </c>
    </row>
    <row r="1182">
      <c r="A1182" t="n">
        <v>33</v>
      </c>
      <c r="B1182" t="n">
        <v>130</v>
      </c>
      <c r="C1182" t="inlineStr">
        <is>
          <t xml:space="preserve">CONCLUIDO	</t>
        </is>
      </c>
      <c r="D1182" t="n">
        <v>3.406</v>
      </c>
      <c r="E1182" t="n">
        <v>29.36</v>
      </c>
      <c r="F1182" t="n">
        <v>25.04</v>
      </c>
      <c r="G1182" t="n">
        <v>48.46</v>
      </c>
      <c r="H1182" t="n">
        <v>0.61</v>
      </c>
      <c r="I1182" t="n">
        <v>31</v>
      </c>
      <c r="J1182" t="n">
        <v>268.13</v>
      </c>
      <c r="K1182" t="n">
        <v>59.19</v>
      </c>
      <c r="L1182" t="n">
        <v>9.25</v>
      </c>
      <c r="M1182" t="n">
        <v>29</v>
      </c>
      <c r="N1182" t="n">
        <v>69.69</v>
      </c>
      <c r="O1182" t="n">
        <v>33303.72</v>
      </c>
      <c r="P1182" t="n">
        <v>384.38</v>
      </c>
      <c r="Q1182" t="n">
        <v>1397.2</v>
      </c>
      <c r="R1182" t="n">
        <v>101.09</v>
      </c>
      <c r="S1182" t="n">
        <v>66.97</v>
      </c>
      <c r="T1182" t="n">
        <v>14393.7</v>
      </c>
      <c r="U1182" t="n">
        <v>0.66</v>
      </c>
      <c r="V1182" t="n">
        <v>0.84</v>
      </c>
      <c r="W1182" t="n">
        <v>5.34</v>
      </c>
      <c r="X1182" t="n">
        <v>0.87</v>
      </c>
      <c r="Y1182" t="n">
        <v>1</v>
      </c>
      <c r="Z1182" t="n">
        <v>10</v>
      </c>
    </row>
    <row r="1183">
      <c r="A1183" t="n">
        <v>34</v>
      </c>
      <c r="B1183" t="n">
        <v>130</v>
      </c>
      <c r="C1183" t="inlineStr">
        <is>
          <t xml:space="preserve">CONCLUIDO	</t>
        </is>
      </c>
      <c r="D1183" t="n">
        <v>3.4164</v>
      </c>
      <c r="E1183" t="n">
        <v>29.27</v>
      </c>
      <c r="F1183" t="n">
        <v>25</v>
      </c>
      <c r="G1183" t="n">
        <v>50</v>
      </c>
      <c r="H1183" t="n">
        <v>0.63</v>
      </c>
      <c r="I1183" t="n">
        <v>30</v>
      </c>
      <c r="J1183" t="n">
        <v>268.61</v>
      </c>
      <c r="K1183" t="n">
        <v>59.19</v>
      </c>
      <c r="L1183" t="n">
        <v>9.5</v>
      </c>
      <c r="M1183" t="n">
        <v>28</v>
      </c>
      <c r="N1183" t="n">
        <v>69.91</v>
      </c>
      <c r="O1183" t="n">
        <v>33362.23</v>
      </c>
      <c r="P1183" t="n">
        <v>382.94</v>
      </c>
      <c r="Q1183" t="n">
        <v>1397.23</v>
      </c>
      <c r="R1183" t="n">
        <v>99.77</v>
      </c>
      <c r="S1183" t="n">
        <v>66.97</v>
      </c>
      <c r="T1183" t="n">
        <v>13736.05</v>
      </c>
      <c r="U1183" t="n">
        <v>0.67</v>
      </c>
      <c r="V1183" t="n">
        <v>0.84</v>
      </c>
      <c r="W1183" t="n">
        <v>5.34</v>
      </c>
      <c r="X1183" t="n">
        <v>0.83</v>
      </c>
      <c r="Y1183" t="n">
        <v>1</v>
      </c>
      <c r="Z1183" t="n">
        <v>10</v>
      </c>
    </row>
    <row r="1184">
      <c r="A1184" t="n">
        <v>35</v>
      </c>
      <c r="B1184" t="n">
        <v>130</v>
      </c>
      <c r="C1184" t="inlineStr">
        <is>
          <t xml:space="preserve">CONCLUIDO	</t>
        </is>
      </c>
      <c r="D1184" t="n">
        <v>3.4278</v>
      </c>
      <c r="E1184" t="n">
        <v>29.17</v>
      </c>
      <c r="F1184" t="n">
        <v>24.95</v>
      </c>
      <c r="G1184" t="n">
        <v>51.62</v>
      </c>
      <c r="H1184" t="n">
        <v>0.64</v>
      </c>
      <c r="I1184" t="n">
        <v>29</v>
      </c>
      <c r="J1184" t="n">
        <v>269.08</v>
      </c>
      <c r="K1184" t="n">
        <v>59.19</v>
      </c>
      <c r="L1184" t="n">
        <v>9.75</v>
      </c>
      <c r="M1184" t="n">
        <v>27</v>
      </c>
      <c r="N1184" t="n">
        <v>70.14</v>
      </c>
      <c r="O1184" t="n">
        <v>33420.83</v>
      </c>
      <c r="P1184" t="n">
        <v>380.89</v>
      </c>
      <c r="Q1184" t="n">
        <v>1397.26</v>
      </c>
      <c r="R1184" t="n">
        <v>98.23999999999999</v>
      </c>
      <c r="S1184" t="n">
        <v>66.97</v>
      </c>
      <c r="T1184" t="n">
        <v>12977.01</v>
      </c>
      <c r="U1184" t="n">
        <v>0.68</v>
      </c>
      <c r="V1184" t="n">
        <v>0.84</v>
      </c>
      <c r="W1184" t="n">
        <v>5.34</v>
      </c>
      <c r="X1184" t="n">
        <v>0.78</v>
      </c>
      <c r="Y1184" t="n">
        <v>1</v>
      </c>
      <c r="Z1184" t="n">
        <v>10</v>
      </c>
    </row>
    <row r="1185">
      <c r="A1185" t="n">
        <v>36</v>
      </c>
      <c r="B1185" t="n">
        <v>130</v>
      </c>
      <c r="C1185" t="inlineStr">
        <is>
          <t xml:space="preserve">CONCLUIDO	</t>
        </is>
      </c>
      <c r="D1185" t="n">
        <v>3.4251</v>
      </c>
      <c r="E1185" t="n">
        <v>29.2</v>
      </c>
      <c r="F1185" t="n">
        <v>24.97</v>
      </c>
      <c r="G1185" t="n">
        <v>51.67</v>
      </c>
      <c r="H1185" t="n">
        <v>0.66</v>
      </c>
      <c r="I1185" t="n">
        <v>29</v>
      </c>
      <c r="J1185" t="n">
        <v>269.56</v>
      </c>
      <c r="K1185" t="n">
        <v>59.19</v>
      </c>
      <c r="L1185" t="n">
        <v>10</v>
      </c>
      <c r="M1185" t="n">
        <v>27</v>
      </c>
      <c r="N1185" t="n">
        <v>70.36</v>
      </c>
      <c r="O1185" t="n">
        <v>33479.51</v>
      </c>
      <c r="P1185" t="n">
        <v>380.19</v>
      </c>
      <c r="Q1185" t="n">
        <v>1397.3</v>
      </c>
      <c r="R1185" t="n">
        <v>98.89</v>
      </c>
      <c r="S1185" t="n">
        <v>66.97</v>
      </c>
      <c r="T1185" t="n">
        <v>13303.36</v>
      </c>
      <c r="U1185" t="n">
        <v>0.68</v>
      </c>
      <c r="V1185" t="n">
        <v>0.84</v>
      </c>
      <c r="W1185" t="n">
        <v>5.34</v>
      </c>
      <c r="X1185" t="n">
        <v>0.8100000000000001</v>
      </c>
      <c r="Y1185" t="n">
        <v>1</v>
      </c>
      <c r="Z1185" t="n">
        <v>10</v>
      </c>
    </row>
    <row r="1186">
      <c r="A1186" t="n">
        <v>37</v>
      </c>
      <c r="B1186" t="n">
        <v>130</v>
      </c>
      <c r="C1186" t="inlineStr">
        <is>
          <t xml:space="preserve">CONCLUIDO	</t>
        </is>
      </c>
      <c r="D1186" t="n">
        <v>3.4354</v>
      </c>
      <c r="E1186" t="n">
        <v>29.11</v>
      </c>
      <c r="F1186" t="n">
        <v>24.93</v>
      </c>
      <c r="G1186" t="n">
        <v>53.43</v>
      </c>
      <c r="H1186" t="n">
        <v>0.68</v>
      </c>
      <c r="I1186" t="n">
        <v>28</v>
      </c>
      <c r="J1186" t="n">
        <v>270.03</v>
      </c>
      <c r="K1186" t="n">
        <v>59.19</v>
      </c>
      <c r="L1186" t="n">
        <v>10.25</v>
      </c>
      <c r="M1186" t="n">
        <v>26</v>
      </c>
      <c r="N1186" t="n">
        <v>70.59</v>
      </c>
      <c r="O1186" t="n">
        <v>33538.28</v>
      </c>
      <c r="P1186" t="n">
        <v>379.35</v>
      </c>
      <c r="Q1186" t="n">
        <v>1397.19</v>
      </c>
      <c r="R1186" t="n">
        <v>97.73</v>
      </c>
      <c r="S1186" t="n">
        <v>66.97</v>
      </c>
      <c r="T1186" t="n">
        <v>12729.11</v>
      </c>
      <c r="U1186" t="n">
        <v>0.6899999999999999</v>
      </c>
      <c r="V1186" t="n">
        <v>0.84</v>
      </c>
      <c r="W1186" t="n">
        <v>5.33</v>
      </c>
      <c r="X1186" t="n">
        <v>0.77</v>
      </c>
      <c r="Y1186" t="n">
        <v>1</v>
      </c>
      <c r="Z1186" t="n">
        <v>10</v>
      </c>
    </row>
    <row r="1187">
      <c r="A1187" t="n">
        <v>38</v>
      </c>
      <c r="B1187" t="n">
        <v>130</v>
      </c>
      <c r="C1187" t="inlineStr">
        <is>
          <t xml:space="preserve">CONCLUIDO	</t>
        </is>
      </c>
      <c r="D1187" t="n">
        <v>3.4438</v>
      </c>
      <c r="E1187" t="n">
        <v>29.04</v>
      </c>
      <c r="F1187" t="n">
        <v>24.91</v>
      </c>
      <c r="G1187" t="n">
        <v>55.36</v>
      </c>
      <c r="H1187" t="n">
        <v>0.6899999999999999</v>
      </c>
      <c r="I1187" t="n">
        <v>27</v>
      </c>
      <c r="J1187" t="n">
        <v>270.51</v>
      </c>
      <c r="K1187" t="n">
        <v>59.19</v>
      </c>
      <c r="L1187" t="n">
        <v>10.5</v>
      </c>
      <c r="M1187" t="n">
        <v>25</v>
      </c>
      <c r="N1187" t="n">
        <v>70.81999999999999</v>
      </c>
      <c r="O1187" t="n">
        <v>33597.14</v>
      </c>
      <c r="P1187" t="n">
        <v>377.49</v>
      </c>
      <c r="Q1187" t="n">
        <v>1397.23</v>
      </c>
      <c r="R1187" t="n">
        <v>96.84999999999999</v>
      </c>
      <c r="S1187" t="n">
        <v>66.97</v>
      </c>
      <c r="T1187" t="n">
        <v>12292.2</v>
      </c>
      <c r="U1187" t="n">
        <v>0.6899999999999999</v>
      </c>
      <c r="V1187" t="n">
        <v>0.84</v>
      </c>
      <c r="W1187" t="n">
        <v>5.34</v>
      </c>
      <c r="X1187" t="n">
        <v>0.75</v>
      </c>
      <c r="Y1187" t="n">
        <v>1</v>
      </c>
      <c r="Z1187" t="n">
        <v>10</v>
      </c>
    </row>
    <row r="1188">
      <c r="A1188" t="n">
        <v>39</v>
      </c>
      <c r="B1188" t="n">
        <v>130</v>
      </c>
      <c r="C1188" t="inlineStr">
        <is>
          <t xml:space="preserve">CONCLUIDO	</t>
        </is>
      </c>
      <c r="D1188" t="n">
        <v>3.4527</v>
      </c>
      <c r="E1188" t="n">
        <v>28.96</v>
      </c>
      <c r="F1188" t="n">
        <v>24.89</v>
      </c>
      <c r="G1188" t="n">
        <v>57.43</v>
      </c>
      <c r="H1188" t="n">
        <v>0.71</v>
      </c>
      <c r="I1188" t="n">
        <v>26</v>
      </c>
      <c r="J1188" t="n">
        <v>270.99</v>
      </c>
      <c r="K1188" t="n">
        <v>59.19</v>
      </c>
      <c r="L1188" t="n">
        <v>10.75</v>
      </c>
      <c r="M1188" t="n">
        <v>24</v>
      </c>
      <c r="N1188" t="n">
        <v>71.04000000000001</v>
      </c>
      <c r="O1188" t="n">
        <v>33656.08</v>
      </c>
      <c r="P1188" t="n">
        <v>375.24</v>
      </c>
      <c r="Q1188" t="n">
        <v>1397.21</v>
      </c>
      <c r="R1188" t="n">
        <v>96.06</v>
      </c>
      <c r="S1188" t="n">
        <v>66.97</v>
      </c>
      <c r="T1188" t="n">
        <v>11901.6</v>
      </c>
      <c r="U1188" t="n">
        <v>0.7</v>
      </c>
      <c r="V1188" t="n">
        <v>0.85</v>
      </c>
      <c r="W1188" t="n">
        <v>5.34</v>
      </c>
      <c r="X1188" t="n">
        <v>0.72</v>
      </c>
      <c r="Y1188" t="n">
        <v>1</v>
      </c>
      <c r="Z1188" t="n">
        <v>10</v>
      </c>
    </row>
    <row r="1189">
      <c r="A1189" t="n">
        <v>40</v>
      </c>
      <c r="B1189" t="n">
        <v>130</v>
      </c>
      <c r="C1189" t="inlineStr">
        <is>
          <t xml:space="preserve">CONCLUIDO	</t>
        </is>
      </c>
      <c r="D1189" t="n">
        <v>3.4528</v>
      </c>
      <c r="E1189" t="n">
        <v>28.96</v>
      </c>
      <c r="F1189" t="n">
        <v>24.89</v>
      </c>
      <c r="G1189" t="n">
        <v>57.43</v>
      </c>
      <c r="H1189" t="n">
        <v>0.72</v>
      </c>
      <c r="I1189" t="n">
        <v>26</v>
      </c>
      <c r="J1189" t="n">
        <v>271.47</v>
      </c>
      <c r="K1189" t="n">
        <v>59.19</v>
      </c>
      <c r="L1189" t="n">
        <v>11</v>
      </c>
      <c r="M1189" t="n">
        <v>24</v>
      </c>
      <c r="N1189" t="n">
        <v>71.27</v>
      </c>
      <c r="O1189" t="n">
        <v>33715.11</v>
      </c>
      <c r="P1189" t="n">
        <v>375.07</v>
      </c>
      <c r="Q1189" t="n">
        <v>1397.23</v>
      </c>
      <c r="R1189" t="n">
        <v>95.86</v>
      </c>
      <c r="S1189" t="n">
        <v>66.97</v>
      </c>
      <c r="T1189" t="n">
        <v>11803.57</v>
      </c>
      <c r="U1189" t="n">
        <v>0.7</v>
      </c>
      <c r="V1189" t="n">
        <v>0.85</v>
      </c>
      <c r="W1189" t="n">
        <v>5.34</v>
      </c>
      <c r="X1189" t="n">
        <v>0.72</v>
      </c>
      <c r="Y1189" t="n">
        <v>1</v>
      </c>
      <c r="Z1189" t="n">
        <v>10</v>
      </c>
    </row>
    <row r="1190">
      <c r="A1190" t="n">
        <v>41</v>
      </c>
      <c r="B1190" t="n">
        <v>130</v>
      </c>
      <c r="C1190" t="inlineStr">
        <is>
          <t xml:space="preserve">CONCLUIDO	</t>
        </is>
      </c>
      <c r="D1190" t="n">
        <v>3.4621</v>
      </c>
      <c r="E1190" t="n">
        <v>28.88</v>
      </c>
      <c r="F1190" t="n">
        <v>24.86</v>
      </c>
      <c r="G1190" t="n">
        <v>59.66</v>
      </c>
      <c r="H1190" t="n">
        <v>0.74</v>
      </c>
      <c r="I1190" t="n">
        <v>25</v>
      </c>
      <c r="J1190" t="n">
        <v>271.95</v>
      </c>
      <c r="K1190" t="n">
        <v>59.19</v>
      </c>
      <c r="L1190" t="n">
        <v>11.25</v>
      </c>
      <c r="M1190" t="n">
        <v>23</v>
      </c>
      <c r="N1190" t="n">
        <v>71.5</v>
      </c>
      <c r="O1190" t="n">
        <v>33774.23</v>
      </c>
      <c r="P1190" t="n">
        <v>374.38</v>
      </c>
      <c r="Q1190" t="n">
        <v>1397.21</v>
      </c>
      <c r="R1190" t="n">
        <v>95.18000000000001</v>
      </c>
      <c r="S1190" t="n">
        <v>66.97</v>
      </c>
      <c r="T1190" t="n">
        <v>11467.93</v>
      </c>
      <c r="U1190" t="n">
        <v>0.7</v>
      </c>
      <c r="V1190" t="n">
        <v>0.85</v>
      </c>
      <c r="W1190" t="n">
        <v>5.33</v>
      </c>
      <c r="X1190" t="n">
        <v>0.6899999999999999</v>
      </c>
      <c r="Y1190" t="n">
        <v>1</v>
      </c>
      <c r="Z1190" t="n">
        <v>10</v>
      </c>
    </row>
    <row r="1191">
      <c r="A1191" t="n">
        <v>42</v>
      </c>
      <c r="B1191" t="n">
        <v>130</v>
      </c>
      <c r="C1191" t="inlineStr">
        <is>
          <t xml:space="preserve">CONCLUIDO	</t>
        </is>
      </c>
      <c r="D1191" t="n">
        <v>3.4607</v>
      </c>
      <c r="E1191" t="n">
        <v>28.9</v>
      </c>
      <c r="F1191" t="n">
        <v>24.87</v>
      </c>
      <c r="G1191" t="n">
        <v>59.68</v>
      </c>
      <c r="H1191" t="n">
        <v>0.75</v>
      </c>
      <c r="I1191" t="n">
        <v>25</v>
      </c>
      <c r="J1191" t="n">
        <v>272.43</v>
      </c>
      <c r="K1191" t="n">
        <v>59.19</v>
      </c>
      <c r="L1191" t="n">
        <v>11.5</v>
      </c>
      <c r="M1191" t="n">
        <v>23</v>
      </c>
      <c r="N1191" t="n">
        <v>71.73</v>
      </c>
      <c r="O1191" t="n">
        <v>33833.57</v>
      </c>
      <c r="P1191" t="n">
        <v>373.19</v>
      </c>
      <c r="Q1191" t="n">
        <v>1397.31</v>
      </c>
      <c r="R1191" t="n">
        <v>95.25</v>
      </c>
      <c r="S1191" t="n">
        <v>66.97</v>
      </c>
      <c r="T1191" t="n">
        <v>11503.88</v>
      </c>
      <c r="U1191" t="n">
        <v>0.7</v>
      </c>
      <c r="V1191" t="n">
        <v>0.85</v>
      </c>
      <c r="W1191" t="n">
        <v>5.34</v>
      </c>
      <c r="X1191" t="n">
        <v>0.7</v>
      </c>
      <c r="Y1191" t="n">
        <v>1</v>
      </c>
      <c r="Z1191" t="n">
        <v>10</v>
      </c>
    </row>
    <row r="1192">
      <c r="A1192" t="n">
        <v>43</v>
      </c>
      <c r="B1192" t="n">
        <v>130</v>
      </c>
      <c r="C1192" t="inlineStr">
        <is>
          <t xml:space="preserve">CONCLUIDO	</t>
        </is>
      </c>
      <c r="D1192" t="n">
        <v>3.473</v>
      </c>
      <c r="E1192" t="n">
        <v>28.79</v>
      </c>
      <c r="F1192" t="n">
        <v>24.82</v>
      </c>
      <c r="G1192" t="n">
        <v>62.04</v>
      </c>
      <c r="H1192" t="n">
        <v>0.77</v>
      </c>
      <c r="I1192" t="n">
        <v>24</v>
      </c>
      <c r="J1192" t="n">
        <v>272.91</v>
      </c>
      <c r="K1192" t="n">
        <v>59.19</v>
      </c>
      <c r="L1192" t="n">
        <v>11.75</v>
      </c>
      <c r="M1192" t="n">
        <v>22</v>
      </c>
      <c r="N1192" t="n">
        <v>71.95999999999999</v>
      </c>
      <c r="O1192" t="n">
        <v>33892.87</v>
      </c>
      <c r="P1192" t="n">
        <v>371.59</v>
      </c>
      <c r="Q1192" t="n">
        <v>1397.18</v>
      </c>
      <c r="R1192" t="n">
        <v>93.89</v>
      </c>
      <c r="S1192" t="n">
        <v>66.97</v>
      </c>
      <c r="T1192" t="n">
        <v>10827.13</v>
      </c>
      <c r="U1192" t="n">
        <v>0.71</v>
      </c>
      <c r="V1192" t="n">
        <v>0.85</v>
      </c>
      <c r="W1192" t="n">
        <v>5.33</v>
      </c>
      <c r="X1192" t="n">
        <v>0.65</v>
      </c>
      <c r="Y1192" t="n">
        <v>1</v>
      </c>
      <c r="Z1192" t="n">
        <v>10</v>
      </c>
    </row>
    <row r="1193">
      <c r="A1193" t="n">
        <v>44</v>
      </c>
      <c r="B1193" t="n">
        <v>130</v>
      </c>
      <c r="C1193" t="inlineStr">
        <is>
          <t xml:space="preserve">CONCLUIDO	</t>
        </is>
      </c>
      <c r="D1193" t="n">
        <v>3.472</v>
      </c>
      <c r="E1193" t="n">
        <v>28.8</v>
      </c>
      <c r="F1193" t="n">
        <v>24.82</v>
      </c>
      <c r="G1193" t="n">
        <v>62.06</v>
      </c>
      <c r="H1193" t="n">
        <v>0.78</v>
      </c>
      <c r="I1193" t="n">
        <v>24</v>
      </c>
      <c r="J1193" t="n">
        <v>273.39</v>
      </c>
      <c r="K1193" t="n">
        <v>59.19</v>
      </c>
      <c r="L1193" t="n">
        <v>12</v>
      </c>
      <c r="M1193" t="n">
        <v>22</v>
      </c>
      <c r="N1193" t="n">
        <v>72.2</v>
      </c>
      <c r="O1193" t="n">
        <v>33952.26</v>
      </c>
      <c r="P1193" t="n">
        <v>370.48</v>
      </c>
      <c r="Q1193" t="n">
        <v>1397.2</v>
      </c>
      <c r="R1193" t="n">
        <v>94.28</v>
      </c>
      <c r="S1193" t="n">
        <v>66.97</v>
      </c>
      <c r="T1193" t="n">
        <v>11021.65</v>
      </c>
      <c r="U1193" t="n">
        <v>0.71</v>
      </c>
      <c r="V1193" t="n">
        <v>0.85</v>
      </c>
      <c r="W1193" t="n">
        <v>5.32</v>
      </c>
      <c r="X1193" t="n">
        <v>0.66</v>
      </c>
      <c r="Y1193" t="n">
        <v>1</v>
      </c>
      <c r="Z1193" t="n">
        <v>10</v>
      </c>
    </row>
    <row r="1194">
      <c r="A1194" t="n">
        <v>45</v>
      </c>
      <c r="B1194" t="n">
        <v>130</v>
      </c>
      <c r="C1194" t="inlineStr">
        <is>
          <t xml:space="preserve">CONCLUIDO	</t>
        </is>
      </c>
      <c r="D1194" t="n">
        <v>3.4821</v>
      </c>
      <c r="E1194" t="n">
        <v>28.72</v>
      </c>
      <c r="F1194" t="n">
        <v>24.79</v>
      </c>
      <c r="G1194" t="n">
        <v>64.67</v>
      </c>
      <c r="H1194" t="n">
        <v>0.8</v>
      </c>
      <c r="I1194" t="n">
        <v>23</v>
      </c>
      <c r="J1194" t="n">
        <v>273.87</v>
      </c>
      <c r="K1194" t="n">
        <v>59.19</v>
      </c>
      <c r="L1194" t="n">
        <v>12.25</v>
      </c>
      <c r="M1194" t="n">
        <v>21</v>
      </c>
      <c r="N1194" t="n">
        <v>72.43000000000001</v>
      </c>
      <c r="O1194" t="n">
        <v>34011.74</v>
      </c>
      <c r="P1194" t="n">
        <v>369.23</v>
      </c>
      <c r="Q1194" t="n">
        <v>1397.2</v>
      </c>
      <c r="R1194" t="n">
        <v>92.95</v>
      </c>
      <c r="S1194" t="n">
        <v>66.97</v>
      </c>
      <c r="T1194" t="n">
        <v>10360.57</v>
      </c>
      <c r="U1194" t="n">
        <v>0.72</v>
      </c>
      <c r="V1194" t="n">
        <v>0.85</v>
      </c>
      <c r="W1194" t="n">
        <v>5.33</v>
      </c>
      <c r="X1194" t="n">
        <v>0.62</v>
      </c>
      <c r="Y1194" t="n">
        <v>1</v>
      </c>
      <c r="Z1194" t="n">
        <v>10</v>
      </c>
    </row>
    <row r="1195">
      <c r="A1195" t="n">
        <v>46</v>
      </c>
      <c r="B1195" t="n">
        <v>130</v>
      </c>
      <c r="C1195" t="inlineStr">
        <is>
          <t xml:space="preserve">CONCLUIDO	</t>
        </is>
      </c>
      <c r="D1195" t="n">
        <v>3.482</v>
      </c>
      <c r="E1195" t="n">
        <v>28.72</v>
      </c>
      <c r="F1195" t="n">
        <v>24.79</v>
      </c>
      <c r="G1195" t="n">
        <v>64.67</v>
      </c>
      <c r="H1195" t="n">
        <v>0.8100000000000001</v>
      </c>
      <c r="I1195" t="n">
        <v>23</v>
      </c>
      <c r="J1195" t="n">
        <v>274.35</v>
      </c>
      <c r="K1195" t="n">
        <v>59.19</v>
      </c>
      <c r="L1195" t="n">
        <v>12.5</v>
      </c>
      <c r="M1195" t="n">
        <v>21</v>
      </c>
      <c r="N1195" t="n">
        <v>72.66</v>
      </c>
      <c r="O1195" t="n">
        <v>34071.31</v>
      </c>
      <c r="P1195" t="n">
        <v>368.07</v>
      </c>
      <c r="Q1195" t="n">
        <v>1397.2</v>
      </c>
      <c r="R1195" t="n">
        <v>92.77</v>
      </c>
      <c r="S1195" t="n">
        <v>66.97</v>
      </c>
      <c r="T1195" t="n">
        <v>10270.75</v>
      </c>
      <c r="U1195" t="n">
        <v>0.72</v>
      </c>
      <c r="V1195" t="n">
        <v>0.85</v>
      </c>
      <c r="W1195" t="n">
        <v>5.33</v>
      </c>
      <c r="X1195" t="n">
        <v>0.62</v>
      </c>
      <c r="Y1195" t="n">
        <v>1</v>
      </c>
      <c r="Z1195" t="n">
        <v>10</v>
      </c>
    </row>
    <row r="1196">
      <c r="A1196" t="n">
        <v>47</v>
      </c>
      <c r="B1196" t="n">
        <v>130</v>
      </c>
      <c r="C1196" t="inlineStr">
        <is>
          <t xml:space="preserve">CONCLUIDO	</t>
        </is>
      </c>
      <c r="D1196" t="n">
        <v>3.4887</v>
      </c>
      <c r="E1196" t="n">
        <v>28.66</v>
      </c>
      <c r="F1196" t="n">
        <v>24.78</v>
      </c>
      <c r="G1196" t="n">
        <v>67.59</v>
      </c>
      <c r="H1196" t="n">
        <v>0.83</v>
      </c>
      <c r="I1196" t="n">
        <v>22</v>
      </c>
      <c r="J1196" t="n">
        <v>274.84</v>
      </c>
      <c r="K1196" t="n">
        <v>59.19</v>
      </c>
      <c r="L1196" t="n">
        <v>12.75</v>
      </c>
      <c r="M1196" t="n">
        <v>20</v>
      </c>
      <c r="N1196" t="n">
        <v>72.89</v>
      </c>
      <c r="O1196" t="n">
        <v>34130.98</v>
      </c>
      <c r="P1196" t="n">
        <v>368.2</v>
      </c>
      <c r="Q1196" t="n">
        <v>1397.23</v>
      </c>
      <c r="R1196" t="n">
        <v>92.55</v>
      </c>
      <c r="S1196" t="n">
        <v>66.97</v>
      </c>
      <c r="T1196" t="n">
        <v>10168.56</v>
      </c>
      <c r="U1196" t="n">
        <v>0.72</v>
      </c>
      <c r="V1196" t="n">
        <v>0.85</v>
      </c>
      <c r="W1196" t="n">
        <v>5.33</v>
      </c>
      <c r="X1196" t="n">
        <v>0.62</v>
      </c>
      <c r="Y1196" t="n">
        <v>1</v>
      </c>
      <c r="Z1196" t="n">
        <v>10</v>
      </c>
    </row>
    <row r="1197">
      <c r="A1197" t="n">
        <v>48</v>
      </c>
      <c r="B1197" t="n">
        <v>130</v>
      </c>
      <c r="C1197" t="inlineStr">
        <is>
          <t xml:space="preserve">CONCLUIDO	</t>
        </is>
      </c>
      <c r="D1197" t="n">
        <v>3.4903</v>
      </c>
      <c r="E1197" t="n">
        <v>28.65</v>
      </c>
      <c r="F1197" t="n">
        <v>24.77</v>
      </c>
      <c r="G1197" t="n">
        <v>67.56</v>
      </c>
      <c r="H1197" t="n">
        <v>0.84</v>
      </c>
      <c r="I1197" t="n">
        <v>22</v>
      </c>
      <c r="J1197" t="n">
        <v>275.32</v>
      </c>
      <c r="K1197" t="n">
        <v>59.19</v>
      </c>
      <c r="L1197" t="n">
        <v>13</v>
      </c>
      <c r="M1197" t="n">
        <v>20</v>
      </c>
      <c r="N1197" t="n">
        <v>73.13</v>
      </c>
      <c r="O1197" t="n">
        <v>34190.73</v>
      </c>
      <c r="P1197" t="n">
        <v>365.55</v>
      </c>
      <c r="Q1197" t="n">
        <v>1397.28</v>
      </c>
      <c r="R1197" t="n">
        <v>92.47</v>
      </c>
      <c r="S1197" t="n">
        <v>66.97</v>
      </c>
      <c r="T1197" t="n">
        <v>10126.57</v>
      </c>
      <c r="U1197" t="n">
        <v>0.72</v>
      </c>
      <c r="V1197" t="n">
        <v>0.85</v>
      </c>
      <c r="W1197" t="n">
        <v>5.32</v>
      </c>
      <c r="X1197" t="n">
        <v>0.6</v>
      </c>
      <c r="Y1197" t="n">
        <v>1</v>
      </c>
      <c r="Z1197" t="n">
        <v>10</v>
      </c>
    </row>
    <row r="1198">
      <c r="A1198" t="n">
        <v>49</v>
      </c>
      <c r="B1198" t="n">
        <v>130</v>
      </c>
      <c r="C1198" t="inlineStr">
        <is>
          <t xml:space="preserve">CONCLUIDO	</t>
        </is>
      </c>
      <c r="D1198" t="n">
        <v>3.5004</v>
      </c>
      <c r="E1198" t="n">
        <v>28.57</v>
      </c>
      <c r="F1198" t="n">
        <v>24.74</v>
      </c>
      <c r="G1198" t="n">
        <v>70.68000000000001</v>
      </c>
      <c r="H1198" t="n">
        <v>0.86</v>
      </c>
      <c r="I1198" t="n">
        <v>21</v>
      </c>
      <c r="J1198" t="n">
        <v>275.81</v>
      </c>
      <c r="K1198" t="n">
        <v>59.19</v>
      </c>
      <c r="L1198" t="n">
        <v>13.25</v>
      </c>
      <c r="M1198" t="n">
        <v>19</v>
      </c>
      <c r="N1198" t="n">
        <v>73.36</v>
      </c>
      <c r="O1198" t="n">
        <v>34250.57</v>
      </c>
      <c r="P1198" t="n">
        <v>364.43</v>
      </c>
      <c r="Q1198" t="n">
        <v>1397.19</v>
      </c>
      <c r="R1198" t="n">
        <v>91.15000000000001</v>
      </c>
      <c r="S1198" t="n">
        <v>66.97</v>
      </c>
      <c r="T1198" t="n">
        <v>9473.360000000001</v>
      </c>
      <c r="U1198" t="n">
        <v>0.73</v>
      </c>
      <c r="V1198" t="n">
        <v>0.85</v>
      </c>
      <c r="W1198" t="n">
        <v>5.33</v>
      </c>
      <c r="X1198" t="n">
        <v>0.57</v>
      </c>
      <c r="Y1198" t="n">
        <v>1</v>
      </c>
      <c r="Z1198" t="n">
        <v>10</v>
      </c>
    </row>
    <row r="1199">
      <c r="A1199" t="n">
        <v>50</v>
      </c>
      <c r="B1199" t="n">
        <v>130</v>
      </c>
      <c r="C1199" t="inlineStr">
        <is>
          <t xml:space="preserve">CONCLUIDO	</t>
        </is>
      </c>
      <c r="D1199" t="n">
        <v>3.5006</v>
      </c>
      <c r="E1199" t="n">
        <v>28.57</v>
      </c>
      <c r="F1199" t="n">
        <v>24.73</v>
      </c>
      <c r="G1199" t="n">
        <v>70.67</v>
      </c>
      <c r="H1199" t="n">
        <v>0.87</v>
      </c>
      <c r="I1199" t="n">
        <v>21</v>
      </c>
      <c r="J1199" t="n">
        <v>276.29</v>
      </c>
      <c r="K1199" t="n">
        <v>59.19</v>
      </c>
      <c r="L1199" t="n">
        <v>13.5</v>
      </c>
      <c r="M1199" t="n">
        <v>19</v>
      </c>
      <c r="N1199" t="n">
        <v>73.59999999999999</v>
      </c>
      <c r="O1199" t="n">
        <v>34310.51</v>
      </c>
      <c r="P1199" t="n">
        <v>363.2</v>
      </c>
      <c r="Q1199" t="n">
        <v>1397.21</v>
      </c>
      <c r="R1199" t="n">
        <v>90.91</v>
      </c>
      <c r="S1199" t="n">
        <v>66.97</v>
      </c>
      <c r="T1199" t="n">
        <v>9351.68</v>
      </c>
      <c r="U1199" t="n">
        <v>0.74</v>
      </c>
      <c r="V1199" t="n">
        <v>0.85</v>
      </c>
      <c r="W1199" t="n">
        <v>5.33</v>
      </c>
      <c r="X1199" t="n">
        <v>0.57</v>
      </c>
      <c r="Y1199" t="n">
        <v>1</v>
      </c>
      <c r="Z1199" t="n">
        <v>10</v>
      </c>
    </row>
    <row r="1200">
      <c r="A1200" t="n">
        <v>51</v>
      </c>
      <c r="B1200" t="n">
        <v>130</v>
      </c>
      <c r="C1200" t="inlineStr">
        <is>
          <t xml:space="preserve">CONCLUIDO	</t>
        </is>
      </c>
      <c r="D1200" t="n">
        <v>3.5094</v>
      </c>
      <c r="E1200" t="n">
        <v>28.5</v>
      </c>
      <c r="F1200" t="n">
        <v>24.71</v>
      </c>
      <c r="G1200" t="n">
        <v>74.14</v>
      </c>
      <c r="H1200" t="n">
        <v>0.88</v>
      </c>
      <c r="I1200" t="n">
        <v>20</v>
      </c>
      <c r="J1200" t="n">
        <v>276.78</v>
      </c>
      <c r="K1200" t="n">
        <v>59.19</v>
      </c>
      <c r="L1200" t="n">
        <v>13.75</v>
      </c>
      <c r="M1200" t="n">
        <v>18</v>
      </c>
      <c r="N1200" t="n">
        <v>73.84</v>
      </c>
      <c r="O1200" t="n">
        <v>34370.54</v>
      </c>
      <c r="P1200" t="n">
        <v>362.56</v>
      </c>
      <c r="Q1200" t="n">
        <v>1397.27</v>
      </c>
      <c r="R1200" t="n">
        <v>90.14</v>
      </c>
      <c r="S1200" t="n">
        <v>66.97</v>
      </c>
      <c r="T1200" t="n">
        <v>8973.16</v>
      </c>
      <c r="U1200" t="n">
        <v>0.74</v>
      </c>
      <c r="V1200" t="n">
        <v>0.85</v>
      </c>
      <c r="W1200" t="n">
        <v>5.33</v>
      </c>
      <c r="X1200" t="n">
        <v>0.55</v>
      </c>
      <c r="Y1200" t="n">
        <v>1</v>
      </c>
      <c r="Z1200" t="n">
        <v>10</v>
      </c>
    </row>
    <row r="1201">
      <c r="A1201" t="n">
        <v>52</v>
      </c>
      <c r="B1201" t="n">
        <v>130</v>
      </c>
      <c r="C1201" t="inlineStr">
        <is>
          <t xml:space="preserve">CONCLUIDO	</t>
        </is>
      </c>
      <c r="D1201" t="n">
        <v>3.51</v>
      </c>
      <c r="E1201" t="n">
        <v>28.49</v>
      </c>
      <c r="F1201" t="n">
        <v>24.71</v>
      </c>
      <c r="G1201" t="n">
        <v>74.12</v>
      </c>
      <c r="H1201" t="n">
        <v>0.9</v>
      </c>
      <c r="I1201" t="n">
        <v>20</v>
      </c>
      <c r="J1201" t="n">
        <v>277.27</v>
      </c>
      <c r="K1201" t="n">
        <v>59.19</v>
      </c>
      <c r="L1201" t="n">
        <v>14</v>
      </c>
      <c r="M1201" t="n">
        <v>18</v>
      </c>
      <c r="N1201" t="n">
        <v>74.06999999999999</v>
      </c>
      <c r="O1201" t="n">
        <v>34430.66</v>
      </c>
      <c r="P1201" t="n">
        <v>361.69</v>
      </c>
      <c r="Q1201" t="n">
        <v>1397.18</v>
      </c>
      <c r="R1201" t="n">
        <v>89.98</v>
      </c>
      <c r="S1201" t="n">
        <v>66.97</v>
      </c>
      <c r="T1201" t="n">
        <v>8890.32</v>
      </c>
      <c r="U1201" t="n">
        <v>0.74</v>
      </c>
      <c r="V1201" t="n">
        <v>0.85</v>
      </c>
      <c r="W1201" t="n">
        <v>5.33</v>
      </c>
      <c r="X1201" t="n">
        <v>0.54</v>
      </c>
      <c r="Y1201" t="n">
        <v>1</v>
      </c>
      <c r="Z1201" t="n">
        <v>10</v>
      </c>
    </row>
    <row r="1202">
      <c r="A1202" t="n">
        <v>53</v>
      </c>
      <c r="B1202" t="n">
        <v>130</v>
      </c>
      <c r="C1202" t="inlineStr">
        <is>
          <t xml:space="preserve">CONCLUIDO	</t>
        </is>
      </c>
      <c r="D1202" t="n">
        <v>3.5194</v>
      </c>
      <c r="E1202" t="n">
        <v>28.41</v>
      </c>
      <c r="F1202" t="n">
        <v>24.68</v>
      </c>
      <c r="G1202" t="n">
        <v>77.94</v>
      </c>
      <c r="H1202" t="n">
        <v>0.91</v>
      </c>
      <c r="I1202" t="n">
        <v>19</v>
      </c>
      <c r="J1202" t="n">
        <v>277.76</v>
      </c>
      <c r="K1202" t="n">
        <v>59.19</v>
      </c>
      <c r="L1202" t="n">
        <v>14.25</v>
      </c>
      <c r="M1202" t="n">
        <v>17</v>
      </c>
      <c r="N1202" t="n">
        <v>74.31</v>
      </c>
      <c r="O1202" t="n">
        <v>34490.87</v>
      </c>
      <c r="P1202" t="n">
        <v>358.11</v>
      </c>
      <c r="Q1202" t="n">
        <v>1397.19</v>
      </c>
      <c r="R1202" t="n">
        <v>89.31999999999999</v>
      </c>
      <c r="S1202" t="n">
        <v>66.97</v>
      </c>
      <c r="T1202" t="n">
        <v>8566.969999999999</v>
      </c>
      <c r="U1202" t="n">
        <v>0.75</v>
      </c>
      <c r="V1202" t="n">
        <v>0.85</v>
      </c>
      <c r="W1202" t="n">
        <v>5.33</v>
      </c>
      <c r="X1202" t="n">
        <v>0.51</v>
      </c>
      <c r="Y1202" t="n">
        <v>1</v>
      </c>
      <c r="Z1202" t="n">
        <v>10</v>
      </c>
    </row>
    <row r="1203">
      <c r="A1203" t="n">
        <v>54</v>
      </c>
      <c r="B1203" t="n">
        <v>130</v>
      </c>
      <c r="C1203" t="inlineStr">
        <is>
          <t xml:space="preserve">CONCLUIDO	</t>
        </is>
      </c>
      <c r="D1203" t="n">
        <v>3.5189</v>
      </c>
      <c r="E1203" t="n">
        <v>28.42</v>
      </c>
      <c r="F1203" t="n">
        <v>24.68</v>
      </c>
      <c r="G1203" t="n">
        <v>77.95</v>
      </c>
      <c r="H1203" t="n">
        <v>0.93</v>
      </c>
      <c r="I1203" t="n">
        <v>19</v>
      </c>
      <c r="J1203" t="n">
        <v>278.25</v>
      </c>
      <c r="K1203" t="n">
        <v>59.19</v>
      </c>
      <c r="L1203" t="n">
        <v>14.5</v>
      </c>
      <c r="M1203" t="n">
        <v>17</v>
      </c>
      <c r="N1203" t="n">
        <v>74.55</v>
      </c>
      <c r="O1203" t="n">
        <v>34551.18</v>
      </c>
      <c r="P1203" t="n">
        <v>359.51</v>
      </c>
      <c r="Q1203" t="n">
        <v>1397.31</v>
      </c>
      <c r="R1203" t="n">
        <v>89.5</v>
      </c>
      <c r="S1203" t="n">
        <v>66.97</v>
      </c>
      <c r="T1203" t="n">
        <v>8656.719999999999</v>
      </c>
      <c r="U1203" t="n">
        <v>0.75</v>
      </c>
      <c r="V1203" t="n">
        <v>0.85</v>
      </c>
      <c r="W1203" t="n">
        <v>5.32</v>
      </c>
      <c r="X1203" t="n">
        <v>0.52</v>
      </c>
      <c r="Y1203" t="n">
        <v>1</v>
      </c>
      <c r="Z1203" t="n">
        <v>10</v>
      </c>
    </row>
    <row r="1204">
      <c r="A1204" t="n">
        <v>55</v>
      </c>
      <c r="B1204" t="n">
        <v>130</v>
      </c>
      <c r="C1204" t="inlineStr">
        <is>
          <t xml:space="preserve">CONCLUIDO	</t>
        </is>
      </c>
      <c r="D1204" t="n">
        <v>3.5202</v>
      </c>
      <c r="E1204" t="n">
        <v>28.41</v>
      </c>
      <c r="F1204" t="n">
        <v>24.67</v>
      </c>
      <c r="G1204" t="n">
        <v>77.92</v>
      </c>
      <c r="H1204" t="n">
        <v>0.9399999999999999</v>
      </c>
      <c r="I1204" t="n">
        <v>19</v>
      </c>
      <c r="J1204" t="n">
        <v>278.74</v>
      </c>
      <c r="K1204" t="n">
        <v>59.19</v>
      </c>
      <c r="L1204" t="n">
        <v>14.75</v>
      </c>
      <c r="M1204" t="n">
        <v>17</v>
      </c>
      <c r="N1204" t="n">
        <v>74.79000000000001</v>
      </c>
      <c r="O1204" t="n">
        <v>34611.59</v>
      </c>
      <c r="P1204" t="n">
        <v>358.23</v>
      </c>
      <c r="Q1204" t="n">
        <v>1397.17</v>
      </c>
      <c r="R1204" t="n">
        <v>89.22</v>
      </c>
      <c r="S1204" t="n">
        <v>66.97</v>
      </c>
      <c r="T1204" t="n">
        <v>8515.74</v>
      </c>
      <c r="U1204" t="n">
        <v>0.75</v>
      </c>
      <c r="V1204" t="n">
        <v>0.85</v>
      </c>
      <c r="W1204" t="n">
        <v>5.32</v>
      </c>
      <c r="X1204" t="n">
        <v>0.51</v>
      </c>
      <c r="Y1204" t="n">
        <v>1</v>
      </c>
      <c r="Z1204" t="n">
        <v>10</v>
      </c>
    </row>
    <row r="1205">
      <c r="A1205" t="n">
        <v>56</v>
      </c>
      <c r="B1205" t="n">
        <v>130</v>
      </c>
      <c r="C1205" t="inlineStr">
        <is>
          <t xml:space="preserve">CONCLUIDO	</t>
        </is>
      </c>
      <c r="D1205" t="n">
        <v>3.5287</v>
      </c>
      <c r="E1205" t="n">
        <v>28.34</v>
      </c>
      <c r="F1205" t="n">
        <v>24.65</v>
      </c>
      <c r="G1205" t="n">
        <v>82.18000000000001</v>
      </c>
      <c r="H1205" t="n">
        <v>0.96</v>
      </c>
      <c r="I1205" t="n">
        <v>18</v>
      </c>
      <c r="J1205" t="n">
        <v>279.23</v>
      </c>
      <c r="K1205" t="n">
        <v>59.19</v>
      </c>
      <c r="L1205" t="n">
        <v>15</v>
      </c>
      <c r="M1205" t="n">
        <v>16</v>
      </c>
      <c r="N1205" t="n">
        <v>75.03</v>
      </c>
      <c r="O1205" t="n">
        <v>34672.08</v>
      </c>
      <c r="P1205" t="n">
        <v>355.01</v>
      </c>
      <c r="Q1205" t="n">
        <v>1397.23</v>
      </c>
      <c r="R1205" t="n">
        <v>88.54000000000001</v>
      </c>
      <c r="S1205" t="n">
        <v>66.97</v>
      </c>
      <c r="T1205" t="n">
        <v>8180.04</v>
      </c>
      <c r="U1205" t="n">
        <v>0.76</v>
      </c>
      <c r="V1205" t="n">
        <v>0.85</v>
      </c>
      <c r="W1205" t="n">
        <v>5.32</v>
      </c>
      <c r="X1205" t="n">
        <v>0.49</v>
      </c>
      <c r="Y1205" t="n">
        <v>1</v>
      </c>
      <c r="Z1205" t="n">
        <v>10</v>
      </c>
    </row>
    <row r="1206">
      <c r="A1206" t="n">
        <v>57</v>
      </c>
      <c r="B1206" t="n">
        <v>130</v>
      </c>
      <c r="C1206" t="inlineStr">
        <is>
          <t xml:space="preserve">CONCLUIDO	</t>
        </is>
      </c>
      <c r="D1206" t="n">
        <v>3.5261</v>
      </c>
      <c r="E1206" t="n">
        <v>28.36</v>
      </c>
      <c r="F1206" t="n">
        <v>24.67</v>
      </c>
      <c r="G1206" t="n">
        <v>82.25</v>
      </c>
      <c r="H1206" t="n">
        <v>0.97</v>
      </c>
      <c r="I1206" t="n">
        <v>18</v>
      </c>
      <c r="J1206" t="n">
        <v>279.72</v>
      </c>
      <c r="K1206" t="n">
        <v>59.19</v>
      </c>
      <c r="L1206" t="n">
        <v>15.25</v>
      </c>
      <c r="M1206" t="n">
        <v>16</v>
      </c>
      <c r="N1206" t="n">
        <v>75.27</v>
      </c>
      <c r="O1206" t="n">
        <v>34732.68</v>
      </c>
      <c r="P1206" t="n">
        <v>356.15</v>
      </c>
      <c r="Q1206" t="n">
        <v>1397.29</v>
      </c>
      <c r="R1206" t="n">
        <v>89.22</v>
      </c>
      <c r="S1206" t="n">
        <v>66.97</v>
      </c>
      <c r="T1206" t="n">
        <v>8521.620000000001</v>
      </c>
      <c r="U1206" t="n">
        <v>0.75</v>
      </c>
      <c r="V1206" t="n">
        <v>0.85</v>
      </c>
      <c r="W1206" t="n">
        <v>5.32</v>
      </c>
      <c r="X1206" t="n">
        <v>0.51</v>
      </c>
      <c r="Y1206" t="n">
        <v>1</v>
      </c>
      <c r="Z1206" t="n">
        <v>10</v>
      </c>
    </row>
    <row r="1207">
      <c r="A1207" t="n">
        <v>58</v>
      </c>
      <c r="B1207" t="n">
        <v>130</v>
      </c>
      <c r="C1207" t="inlineStr">
        <is>
          <t xml:space="preserve">CONCLUIDO	</t>
        </is>
      </c>
      <c r="D1207" t="n">
        <v>3.5295</v>
      </c>
      <c r="E1207" t="n">
        <v>28.33</v>
      </c>
      <c r="F1207" t="n">
        <v>24.65</v>
      </c>
      <c r="G1207" t="n">
        <v>82.16</v>
      </c>
      <c r="H1207" t="n">
        <v>0.98</v>
      </c>
      <c r="I1207" t="n">
        <v>18</v>
      </c>
      <c r="J1207" t="n">
        <v>280.21</v>
      </c>
      <c r="K1207" t="n">
        <v>59.19</v>
      </c>
      <c r="L1207" t="n">
        <v>15.5</v>
      </c>
      <c r="M1207" t="n">
        <v>16</v>
      </c>
      <c r="N1207" t="n">
        <v>75.52</v>
      </c>
      <c r="O1207" t="n">
        <v>34793.36</v>
      </c>
      <c r="P1207" t="n">
        <v>354.33</v>
      </c>
      <c r="Q1207" t="n">
        <v>1397.21</v>
      </c>
      <c r="R1207" t="n">
        <v>88.40000000000001</v>
      </c>
      <c r="S1207" t="n">
        <v>66.97</v>
      </c>
      <c r="T1207" t="n">
        <v>8112.12</v>
      </c>
      <c r="U1207" t="n">
        <v>0.76</v>
      </c>
      <c r="V1207" t="n">
        <v>0.85</v>
      </c>
      <c r="W1207" t="n">
        <v>5.32</v>
      </c>
      <c r="X1207" t="n">
        <v>0.48</v>
      </c>
      <c r="Y1207" t="n">
        <v>1</v>
      </c>
      <c r="Z1207" t="n">
        <v>10</v>
      </c>
    </row>
    <row r="1208">
      <c r="A1208" t="n">
        <v>59</v>
      </c>
      <c r="B1208" t="n">
        <v>130</v>
      </c>
      <c r="C1208" t="inlineStr">
        <is>
          <t xml:space="preserve">CONCLUIDO	</t>
        </is>
      </c>
      <c r="D1208" t="n">
        <v>3.5402</v>
      </c>
      <c r="E1208" t="n">
        <v>28.25</v>
      </c>
      <c r="F1208" t="n">
        <v>24.61</v>
      </c>
      <c r="G1208" t="n">
        <v>86.86</v>
      </c>
      <c r="H1208" t="n">
        <v>1</v>
      </c>
      <c r="I1208" t="n">
        <v>17</v>
      </c>
      <c r="J1208" t="n">
        <v>280.7</v>
      </c>
      <c r="K1208" t="n">
        <v>59.19</v>
      </c>
      <c r="L1208" t="n">
        <v>15.75</v>
      </c>
      <c r="M1208" t="n">
        <v>15</v>
      </c>
      <c r="N1208" t="n">
        <v>75.76000000000001</v>
      </c>
      <c r="O1208" t="n">
        <v>34854.15</v>
      </c>
      <c r="P1208" t="n">
        <v>351.76</v>
      </c>
      <c r="Q1208" t="n">
        <v>1397.21</v>
      </c>
      <c r="R1208" t="n">
        <v>86.98999999999999</v>
      </c>
      <c r="S1208" t="n">
        <v>66.97</v>
      </c>
      <c r="T1208" t="n">
        <v>7410.26</v>
      </c>
      <c r="U1208" t="n">
        <v>0.77</v>
      </c>
      <c r="V1208" t="n">
        <v>0.86</v>
      </c>
      <c r="W1208" t="n">
        <v>5.32</v>
      </c>
      <c r="X1208" t="n">
        <v>0.45</v>
      </c>
      <c r="Y1208" t="n">
        <v>1</v>
      </c>
      <c r="Z1208" t="n">
        <v>10</v>
      </c>
    </row>
    <row r="1209">
      <c r="A1209" t="n">
        <v>60</v>
      </c>
      <c r="B1209" t="n">
        <v>130</v>
      </c>
      <c r="C1209" t="inlineStr">
        <is>
          <t xml:space="preserve">CONCLUIDO	</t>
        </is>
      </c>
      <c r="D1209" t="n">
        <v>3.5411</v>
      </c>
      <c r="E1209" t="n">
        <v>28.24</v>
      </c>
      <c r="F1209" t="n">
        <v>24.6</v>
      </c>
      <c r="G1209" t="n">
        <v>86.84</v>
      </c>
      <c r="H1209" t="n">
        <v>1.01</v>
      </c>
      <c r="I1209" t="n">
        <v>17</v>
      </c>
      <c r="J1209" t="n">
        <v>281.2</v>
      </c>
      <c r="K1209" t="n">
        <v>59.19</v>
      </c>
      <c r="L1209" t="n">
        <v>16</v>
      </c>
      <c r="M1209" t="n">
        <v>15</v>
      </c>
      <c r="N1209" t="n">
        <v>76</v>
      </c>
      <c r="O1209" t="n">
        <v>34915.03</v>
      </c>
      <c r="P1209" t="n">
        <v>351.04</v>
      </c>
      <c r="Q1209" t="n">
        <v>1397.25</v>
      </c>
      <c r="R1209" t="n">
        <v>86.91</v>
      </c>
      <c r="S1209" t="n">
        <v>66.97</v>
      </c>
      <c r="T1209" t="n">
        <v>7372.63</v>
      </c>
      <c r="U1209" t="n">
        <v>0.77</v>
      </c>
      <c r="V1209" t="n">
        <v>0.86</v>
      </c>
      <c r="W1209" t="n">
        <v>5.32</v>
      </c>
      <c r="X1209" t="n">
        <v>0.44</v>
      </c>
      <c r="Y1209" t="n">
        <v>1</v>
      </c>
      <c r="Z1209" t="n">
        <v>10</v>
      </c>
    </row>
    <row r="1210">
      <c r="A1210" t="n">
        <v>61</v>
      </c>
      <c r="B1210" t="n">
        <v>130</v>
      </c>
      <c r="C1210" t="inlineStr">
        <is>
          <t xml:space="preserve">CONCLUIDO	</t>
        </is>
      </c>
      <c r="D1210" t="n">
        <v>3.5393</v>
      </c>
      <c r="E1210" t="n">
        <v>28.25</v>
      </c>
      <c r="F1210" t="n">
        <v>24.62</v>
      </c>
      <c r="G1210" t="n">
        <v>86.89</v>
      </c>
      <c r="H1210" t="n">
        <v>1.03</v>
      </c>
      <c r="I1210" t="n">
        <v>17</v>
      </c>
      <c r="J1210" t="n">
        <v>281.69</v>
      </c>
      <c r="K1210" t="n">
        <v>59.19</v>
      </c>
      <c r="L1210" t="n">
        <v>16.25</v>
      </c>
      <c r="M1210" t="n">
        <v>15</v>
      </c>
      <c r="N1210" t="n">
        <v>76.25</v>
      </c>
      <c r="O1210" t="n">
        <v>34976</v>
      </c>
      <c r="P1210" t="n">
        <v>350.76</v>
      </c>
      <c r="Q1210" t="n">
        <v>1397.17</v>
      </c>
      <c r="R1210" t="n">
        <v>87.37</v>
      </c>
      <c r="S1210" t="n">
        <v>66.97</v>
      </c>
      <c r="T1210" t="n">
        <v>7600.92</v>
      </c>
      <c r="U1210" t="n">
        <v>0.77</v>
      </c>
      <c r="V1210" t="n">
        <v>0.85</v>
      </c>
      <c r="W1210" t="n">
        <v>5.32</v>
      </c>
      <c r="X1210" t="n">
        <v>0.45</v>
      </c>
      <c r="Y1210" t="n">
        <v>1</v>
      </c>
      <c r="Z1210" t="n">
        <v>10</v>
      </c>
    </row>
    <row r="1211">
      <c r="A1211" t="n">
        <v>62</v>
      </c>
      <c r="B1211" t="n">
        <v>130</v>
      </c>
      <c r="C1211" t="inlineStr">
        <is>
          <t xml:space="preserve">CONCLUIDO	</t>
        </is>
      </c>
      <c r="D1211" t="n">
        <v>3.5377</v>
      </c>
      <c r="E1211" t="n">
        <v>28.27</v>
      </c>
      <c r="F1211" t="n">
        <v>24.63</v>
      </c>
      <c r="G1211" t="n">
        <v>86.93000000000001</v>
      </c>
      <c r="H1211" t="n">
        <v>1.04</v>
      </c>
      <c r="I1211" t="n">
        <v>17</v>
      </c>
      <c r="J1211" t="n">
        <v>282.19</v>
      </c>
      <c r="K1211" t="n">
        <v>59.19</v>
      </c>
      <c r="L1211" t="n">
        <v>16.5</v>
      </c>
      <c r="M1211" t="n">
        <v>15</v>
      </c>
      <c r="N1211" t="n">
        <v>76.48999999999999</v>
      </c>
      <c r="O1211" t="n">
        <v>35037.08</v>
      </c>
      <c r="P1211" t="n">
        <v>348.86</v>
      </c>
      <c r="Q1211" t="n">
        <v>1397.24</v>
      </c>
      <c r="R1211" t="n">
        <v>87.55</v>
      </c>
      <c r="S1211" t="n">
        <v>66.97</v>
      </c>
      <c r="T1211" t="n">
        <v>7693</v>
      </c>
      <c r="U1211" t="n">
        <v>0.76</v>
      </c>
      <c r="V1211" t="n">
        <v>0.85</v>
      </c>
      <c r="W1211" t="n">
        <v>5.33</v>
      </c>
      <c r="X1211" t="n">
        <v>0.47</v>
      </c>
      <c r="Y1211" t="n">
        <v>1</v>
      </c>
      <c r="Z1211" t="n">
        <v>10</v>
      </c>
    </row>
    <row r="1212">
      <c r="A1212" t="n">
        <v>63</v>
      </c>
      <c r="B1212" t="n">
        <v>130</v>
      </c>
      <c r="C1212" t="inlineStr">
        <is>
          <t xml:space="preserve">CONCLUIDO	</t>
        </is>
      </c>
      <c r="D1212" t="n">
        <v>3.5481</v>
      </c>
      <c r="E1212" t="n">
        <v>28.18</v>
      </c>
      <c r="F1212" t="n">
        <v>24.6</v>
      </c>
      <c r="G1212" t="n">
        <v>92.23999999999999</v>
      </c>
      <c r="H1212" t="n">
        <v>1.06</v>
      </c>
      <c r="I1212" t="n">
        <v>16</v>
      </c>
      <c r="J1212" t="n">
        <v>282.68</v>
      </c>
      <c r="K1212" t="n">
        <v>59.19</v>
      </c>
      <c r="L1212" t="n">
        <v>16.75</v>
      </c>
      <c r="M1212" t="n">
        <v>14</v>
      </c>
      <c r="N1212" t="n">
        <v>76.73999999999999</v>
      </c>
      <c r="O1212" t="n">
        <v>35098.25</v>
      </c>
      <c r="P1212" t="n">
        <v>348.32</v>
      </c>
      <c r="Q1212" t="n">
        <v>1397.21</v>
      </c>
      <c r="R1212" t="n">
        <v>86.62</v>
      </c>
      <c r="S1212" t="n">
        <v>66.97</v>
      </c>
      <c r="T1212" t="n">
        <v>7232.81</v>
      </c>
      <c r="U1212" t="n">
        <v>0.77</v>
      </c>
      <c r="V1212" t="n">
        <v>0.86</v>
      </c>
      <c r="W1212" t="n">
        <v>5.32</v>
      </c>
      <c r="X1212" t="n">
        <v>0.43</v>
      </c>
      <c r="Y1212" t="n">
        <v>1</v>
      </c>
      <c r="Z1212" t="n">
        <v>10</v>
      </c>
    </row>
    <row r="1213">
      <c r="A1213" t="n">
        <v>64</v>
      </c>
      <c r="B1213" t="n">
        <v>130</v>
      </c>
      <c r="C1213" t="inlineStr">
        <is>
          <t xml:space="preserve">CONCLUIDO	</t>
        </is>
      </c>
      <c r="D1213" t="n">
        <v>3.5477</v>
      </c>
      <c r="E1213" t="n">
        <v>28.19</v>
      </c>
      <c r="F1213" t="n">
        <v>24.6</v>
      </c>
      <c r="G1213" t="n">
        <v>92.25</v>
      </c>
      <c r="H1213" t="n">
        <v>1.07</v>
      </c>
      <c r="I1213" t="n">
        <v>16</v>
      </c>
      <c r="J1213" t="n">
        <v>283.18</v>
      </c>
      <c r="K1213" t="n">
        <v>59.19</v>
      </c>
      <c r="L1213" t="n">
        <v>17</v>
      </c>
      <c r="M1213" t="n">
        <v>14</v>
      </c>
      <c r="N1213" t="n">
        <v>76.98</v>
      </c>
      <c r="O1213" t="n">
        <v>35159.52</v>
      </c>
      <c r="P1213" t="n">
        <v>347.81</v>
      </c>
      <c r="Q1213" t="n">
        <v>1397.26</v>
      </c>
      <c r="R1213" t="n">
        <v>86.84</v>
      </c>
      <c r="S1213" t="n">
        <v>66.97</v>
      </c>
      <c r="T1213" t="n">
        <v>7343.46</v>
      </c>
      <c r="U1213" t="n">
        <v>0.77</v>
      </c>
      <c r="V1213" t="n">
        <v>0.86</v>
      </c>
      <c r="W1213" t="n">
        <v>5.32</v>
      </c>
      <c r="X1213" t="n">
        <v>0.43</v>
      </c>
      <c r="Y1213" t="n">
        <v>1</v>
      </c>
      <c r="Z1213" t="n">
        <v>10</v>
      </c>
    </row>
    <row r="1214">
      <c r="A1214" t="n">
        <v>65</v>
      </c>
      <c r="B1214" t="n">
        <v>130</v>
      </c>
      <c r="C1214" t="inlineStr">
        <is>
          <t xml:space="preserve">CONCLUIDO	</t>
        </is>
      </c>
      <c r="D1214" t="n">
        <v>3.5467</v>
      </c>
      <c r="E1214" t="n">
        <v>28.2</v>
      </c>
      <c r="F1214" t="n">
        <v>24.61</v>
      </c>
      <c r="G1214" t="n">
        <v>92.28</v>
      </c>
      <c r="H1214" t="n">
        <v>1.08</v>
      </c>
      <c r="I1214" t="n">
        <v>16</v>
      </c>
      <c r="J1214" t="n">
        <v>283.68</v>
      </c>
      <c r="K1214" t="n">
        <v>59.19</v>
      </c>
      <c r="L1214" t="n">
        <v>17.25</v>
      </c>
      <c r="M1214" t="n">
        <v>14</v>
      </c>
      <c r="N1214" t="n">
        <v>77.23</v>
      </c>
      <c r="O1214" t="n">
        <v>35220.89</v>
      </c>
      <c r="P1214" t="n">
        <v>347.3</v>
      </c>
      <c r="Q1214" t="n">
        <v>1397.21</v>
      </c>
      <c r="R1214" t="n">
        <v>87.11</v>
      </c>
      <c r="S1214" t="n">
        <v>66.97</v>
      </c>
      <c r="T1214" t="n">
        <v>7476.1</v>
      </c>
      <c r="U1214" t="n">
        <v>0.77</v>
      </c>
      <c r="V1214" t="n">
        <v>0.86</v>
      </c>
      <c r="W1214" t="n">
        <v>5.32</v>
      </c>
      <c r="X1214" t="n">
        <v>0.44</v>
      </c>
      <c r="Y1214" t="n">
        <v>1</v>
      </c>
      <c r="Z1214" t="n">
        <v>10</v>
      </c>
    </row>
    <row r="1215">
      <c r="A1215" t="n">
        <v>66</v>
      </c>
      <c r="B1215" t="n">
        <v>130</v>
      </c>
      <c r="C1215" t="inlineStr">
        <is>
          <t xml:space="preserve">CONCLUIDO	</t>
        </is>
      </c>
      <c r="D1215" t="n">
        <v>3.5484</v>
      </c>
      <c r="E1215" t="n">
        <v>28.18</v>
      </c>
      <c r="F1215" t="n">
        <v>24.59</v>
      </c>
      <c r="G1215" t="n">
        <v>92.23</v>
      </c>
      <c r="H1215" t="n">
        <v>1.1</v>
      </c>
      <c r="I1215" t="n">
        <v>16</v>
      </c>
      <c r="J1215" t="n">
        <v>284.17</v>
      </c>
      <c r="K1215" t="n">
        <v>59.19</v>
      </c>
      <c r="L1215" t="n">
        <v>17.5</v>
      </c>
      <c r="M1215" t="n">
        <v>14</v>
      </c>
      <c r="N1215" t="n">
        <v>77.48</v>
      </c>
      <c r="O1215" t="n">
        <v>35282.36</v>
      </c>
      <c r="P1215" t="n">
        <v>345.73</v>
      </c>
      <c r="Q1215" t="n">
        <v>1397.29</v>
      </c>
      <c r="R1215" t="n">
        <v>86.58</v>
      </c>
      <c r="S1215" t="n">
        <v>66.97</v>
      </c>
      <c r="T1215" t="n">
        <v>7212.06</v>
      </c>
      <c r="U1215" t="n">
        <v>0.77</v>
      </c>
      <c r="V1215" t="n">
        <v>0.86</v>
      </c>
      <c r="W1215" t="n">
        <v>5.32</v>
      </c>
      <c r="X1215" t="n">
        <v>0.43</v>
      </c>
      <c r="Y1215" t="n">
        <v>1</v>
      </c>
      <c r="Z1215" t="n">
        <v>10</v>
      </c>
    </row>
    <row r="1216">
      <c r="A1216" t="n">
        <v>67</v>
      </c>
      <c r="B1216" t="n">
        <v>130</v>
      </c>
      <c r="C1216" t="inlineStr">
        <is>
          <t xml:space="preserve">CONCLUIDO	</t>
        </is>
      </c>
      <c r="D1216" t="n">
        <v>3.5592</v>
      </c>
      <c r="E1216" t="n">
        <v>28.1</v>
      </c>
      <c r="F1216" t="n">
        <v>24.56</v>
      </c>
      <c r="G1216" t="n">
        <v>98.23</v>
      </c>
      <c r="H1216" t="n">
        <v>1.11</v>
      </c>
      <c r="I1216" t="n">
        <v>15</v>
      </c>
      <c r="J1216" t="n">
        <v>284.67</v>
      </c>
      <c r="K1216" t="n">
        <v>59.19</v>
      </c>
      <c r="L1216" t="n">
        <v>17.75</v>
      </c>
      <c r="M1216" t="n">
        <v>13</v>
      </c>
      <c r="N1216" t="n">
        <v>77.73</v>
      </c>
      <c r="O1216" t="n">
        <v>35343.92</v>
      </c>
      <c r="P1216" t="n">
        <v>344.24</v>
      </c>
      <c r="Q1216" t="n">
        <v>1397.19</v>
      </c>
      <c r="R1216" t="n">
        <v>85.41</v>
      </c>
      <c r="S1216" t="n">
        <v>66.97</v>
      </c>
      <c r="T1216" t="n">
        <v>6633.01</v>
      </c>
      <c r="U1216" t="n">
        <v>0.78</v>
      </c>
      <c r="V1216" t="n">
        <v>0.86</v>
      </c>
      <c r="W1216" t="n">
        <v>5.32</v>
      </c>
      <c r="X1216" t="n">
        <v>0.39</v>
      </c>
      <c r="Y1216" t="n">
        <v>1</v>
      </c>
      <c r="Z1216" t="n">
        <v>10</v>
      </c>
    </row>
    <row r="1217">
      <c r="A1217" t="n">
        <v>68</v>
      </c>
      <c r="B1217" t="n">
        <v>130</v>
      </c>
      <c r="C1217" t="inlineStr">
        <is>
          <t xml:space="preserve">CONCLUIDO	</t>
        </is>
      </c>
      <c r="D1217" t="n">
        <v>3.5588</v>
      </c>
      <c r="E1217" t="n">
        <v>28.1</v>
      </c>
      <c r="F1217" t="n">
        <v>24.56</v>
      </c>
      <c r="G1217" t="n">
        <v>98.23999999999999</v>
      </c>
      <c r="H1217" t="n">
        <v>1.12</v>
      </c>
      <c r="I1217" t="n">
        <v>15</v>
      </c>
      <c r="J1217" t="n">
        <v>285.17</v>
      </c>
      <c r="K1217" t="n">
        <v>59.19</v>
      </c>
      <c r="L1217" t="n">
        <v>18</v>
      </c>
      <c r="M1217" t="n">
        <v>13</v>
      </c>
      <c r="N1217" t="n">
        <v>77.98</v>
      </c>
      <c r="O1217" t="n">
        <v>35405.59</v>
      </c>
      <c r="P1217" t="n">
        <v>343.24</v>
      </c>
      <c r="Q1217" t="n">
        <v>1397.23</v>
      </c>
      <c r="R1217" t="n">
        <v>85.36</v>
      </c>
      <c r="S1217" t="n">
        <v>66.97</v>
      </c>
      <c r="T1217" t="n">
        <v>6608.38</v>
      </c>
      <c r="U1217" t="n">
        <v>0.78</v>
      </c>
      <c r="V1217" t="n">
        <v>0.86</v>
      </c>
      <c r="W1217" t="n">
        <v>5.32</v>
      </c>
      <c r="X1217" t="n">
        <v>0.4</v>
      </c>
      <c r="Y1217" t="n">
        <v>1</v>
      </c>
      <c r="Z1217" t="n">
        <v>10</v>
      </c>
    </row>
    <row r="1218">
      <c r="A1218" t="n">
        <v>69</v>
      </c>
      <c r="B1218" t="n">
        <v>130</v>
      </c>
      <c r="C1218" t="inlineStr">
        <is>
          <t xml:space="preserve">CONCLUIDO	</t>
        </is>
      </c>
      <c r="D1218" t="n">
        <v>3.5568</v>
      </c>
      <c r="E1218" t="n">
        <v>28.12</v>
      </c>
      <c r="F1218" t="n">
        <v>24.58</v>
      </c>
      <c r="G1218" t="n">
        <v>98.31</v>
      </c>
      <c r="H1218" t="n">
        <v>1.14</v>
      </c>
      <c r="I1218" t="n">
        <v>15</v>
      </c>
      <c r="J1218" t="n">
        <v>285.67</v>
      </c>
      <c r="K1218" t="n">
        <v>59.19</v>
      </c>
      <c r="L1218" t="n">
        <v>18.25</v>
      </c>
      <c r="M1218" t="n">
        <v>13</v>
      </c>
      <c r="N1218" t="n">
        <v>78.23</v>
      </c>
      <c r="O1218" t="n">
        <v>35467.36</v>
      </c>
      <c r="P1218" t="n">
        <v>342.26</v>
      </c>
      <c r="Q1218" t="n">
        <v>1397.18</v>
      </c>
      <c r="R1218" t="n">
        <v>85.97</v>
      </c>
      <c r="S1218" t="n">
        <v>66.97</v>
      </c>
      <c r="T1218" t="n">
        <v>6911.24</v>
      </c>
      <c r="U1218" t="n">
        <v>0.78</v>
      </c>
      <c r="V1218" t="n">
        <v>0.86</v>
      </c>
      <c r="W1218" t="n">
        <v>5.32</v>
      </c>
      <c r="X1218" t="n">
        <v>0.41</v>
      </c>
      <c r="Y1218" t="n">
        <v>1</v>
      </c>
      <c r="Z1218" t="n">
        <v>10</v>
      </c>
    </row>
    <row r="1219">
      <c r="A1219" t="n">
        <v>70</v>
      </c>
      <c r="B1219" t="n">
        <v>130</v>
      </c>
      <c r="C1219" t="inlineStr">
        <is>
          <t xml:space="preserve">CONCLUIDO	</t>
        </is>
      </c>
      <c r="D1219" t="n">
        <v>3.5582</v>
      </c>
      <c r="E1219" t="n">
        <v>28.1</v>
      </c>
      <c r="F1219" t="n">
        <v>24.57</v>
      </c>
      <c r="G1219" t="n">
        <v>98.26000000000001</v>
      </c>
      <c r="H1219" t="n">
        <v>1.15</v>
      </c>
      <c r="I1219" t="n">
        <v>15</v>
      </c>
      <c r="J1219" t="n">
        <v>286.18</v>
      </c>
      <c r="K1219" t="n">
        <v>59.19</v>
      </c>
      <c r="L1219" t="n">
        <v>18.5</v>
      </c>
      <c r="M1219" t="n">
        <v>13</v>
      </c>
      <c r="N1219" t="n">
        <v>78.48</v>
      </c>
      <c r="O1219" t="n">
        <v>35529.23</v>
      </c>
      <c r="P1219" t="n">
        <v>339.45</v>
      </c>
      <c r="Q1219" t="n">
        <v>1397.17</v>
      </c>
      <c r="R1219" t="n">
        <v>85.53</v>
      </c>
      <c r="S1219" t="n">
        <v>66.97</v>
      </c>
      <c r="T1219" t="n">
        <v>6691.55</v>
      </c>
      <c r="U1219" t="n">
        <v>0.78</v>
      </c>
      <c r="V1219" t="n">
        <v>0.86</v>
      </c>
      <c r="W1219" t="n">
        <v>5.32</v>
      </c>
      <c r="X1219" t="n">
        <v>0.4</v>
      </c>
      <c r="Y1219" t="n">
        <v>1</v>
      </c>
      <c r="Z1219" t="n">
        <v>10</v>
      </c>
    </row>
    <row r="1220">
      <c r="A1220" t="n">
        <v>71</v>
      </c>
      <c r="B1220" t="n">
        <v>130</v>
      </c>
      <c r="C1220" t="inlineStr">
        <is>
          <t xml:space="preserve">CONCLUIDO	</t>
        </is>
      </c>
      <c r="D1220" t="n">
        <v>3.5691</v>
      </c>
      <c r="E1220" t="n">
        <v>28.02</v>
      </c>
      <c r="F1220" t="n">
        <v>24.53</v>
      </c>
      <c r="G1220" t="n">
        <v>105.12</v>
      </c>
      <c r="H1220" t="n">
        <v>1.16</v>
      </c>
      <c r="I1220" t="n">
        <v>14</v>
      </c>
      <c r="J1220" t="n">
        <v>286.68</v>
      </c>
      <c r="K1220" t="n">
        <v>59.19</v>
      </c>
      <c r="L1220" t="n">
        <v>18.75</v>
      </c>
      <c r="M1220" t="n">
        <v>12</v>
      </c>
      <c r="N1220" t="n">
        <v>78.73999999999999</v>
      </c>
      <c r="O1220" t="n">
        <v>35591.33</v>
      </c>
      <c r="P1220" t="n">
        <v>337.81</v>
      </c>
      <c r="Q1220" t="n">
        <v>1397.24</v>
      </c>
      <c r="R1220" t="n">
        <v>84.54000000000001</v>
      </c>
      <c r="S1220" t="n">
        <v>66.97</v>
      </c>
      <c r="T1220" t="n">
        <v>6200.75</v>
      </c>
      <c r="U1220" t="n">
        <v>0.79</v>
      </c>
      <c r="V1220" t="n">
        <v>0.86</v>
      </c>
      <c r="W1220" t="n">
        <v>5.31</v>
      </c>
      <c r="X1220" t="n">
        <v>0.36</v>
      </c>
      <c r="Y1220" t="n">
        <v>1</v>
      </c>
      <c r="Z1220" t="n">
        <v>10</v>
      </c>
    </row>
    <row r="1221">
      <c r="A1221" t="n">
        <v>72</v>
      </c>
      <c r="B1221" t="n">
        <v>130</v>
      </c>
      <c r="C1221" t="inlineStr">
        <is>
          <t xml:space="preserve">CONCLUIDO	</t>
        </is>
      </c>
      <c r="D1221" t="n">
        <v>3.5698</v>
      </c>
      <c r="E1221" t="n">
        <v>28.01</v>
      </c>
      <c r="F1221" t="n">
        <v>24.52</v>
      </c>
      <c r="G1221" t="n">
        <v>105.1</v>
      </c>
      <c r="H1221" t="n">
        <v>1.18</v>
      </c>
      <c r="I1221" t="n">
        <v>14</v>
      </c>
      <c r="J1221" t="n">
        <v>287.18</v>
      </c>
      <c r="K1221" t="n">
        <v>59.19</v>
      </c>
      <c r="L1221" t="n">
        <v>19</v>
      </c>
      <c r="M1221" t="n">
        <v>12</v>
      </c>
      <c r="N1221" t="n">
        <v>78.98999999999999</v>
      </c>
      <c r="O1221" t="n">
        <v>35653.4</v>
      </c>
      <c r="P1221" t="n">
        <v>337.65</v>
      </c>
      <c r="Q1221" t="n">
        <v>1397.17</v>
      </c>
      <c r="R1221" t="n">
        <v>84.28</v>
      </c>
      <c r="S1221" t="n">
        <v>66.97</v>
      </c>
      <c r="T1221" t="n">
        <v>6069.3</v>
      </c>
      <c r="U1221" t="n">
        <v>0.79</v>
      </c>
      <c r="V1221" t="n">
        <v>0.86</v>
      </c>
      <c r="W1221" t="n">
        <v>5.31</v>
      </c>
      <c r="X1221" t="n">
        <v>0.36</v>
      </c>
      <c r="Y1221" t="n">
        <v>1</v>
      </c>
      <c r="Z1221" t="n">
        <v>10</v>
      </c>
    </row>
    <row r="1222">
      <c r="A1222" t="n">
        <v>73</v>
      </c>
      <c r="B1222" t="n">
        <v>130</v>
      </c>
      <c r="C1222" t="inlineStr">
        <is>
          <t xml:space="preserve">CONCLUIDO	</t>
        </is>
      </c>
      <c r="D1222" t="n">
        <v>3.5679</v>
      </c>
      <c r="E1222" t="n">
        <v>28.03</v>
      </c>
      <c r="F1222" t="n">
        <v>24.54</v>
      </c>
      <c r="G1222" t="n">
        <v>105.16</v>
      </c>
      <c r="H1222" t="n">
        <v>1.19</v>
      </c>
      <c r="I1222" t="n">
        <v>14</v>
      </c>
      <c r="J1222" t="n">
        <v>287.69</v>
      </c>
      <c r="K1222" t="n">
        <v>59.19</v>
      </c>
      <c r="L1222" t="n">
        <v>19.25</v>
      </c>
      <c r="M1222" t="n">
        <v>12</v>
      </c>
      <c r="N1222" t="n">
        <v>79.23999999999999</v>
      </c>
      <c r="O1222" t="n">
        <v>35715.58</v>
      </c>
      <c r="P1222" t="n">
        <v>336.37</v>
      </c>
      <c r="Q1222" t="n">
        <v>1397.18</v>
      </c>
      <c r="R1222" t="n">
        <v>84.73</v>
      </c>
      <c r="S1222" t="n">
        <v>66.97</v>
      </c>
      <c r="T1222" t="n">
        <v>6296.09</v>
      </c>
      <c r="U1222" t="n">
        <v>0.79</v>
      </c>
      <c r="V1222" t="n">
        <v>0.86</v>
      </c>
      <c r="W1222" t="n">
        <v>5.32</v>
      </c>
      <c r="X1222" t="n">
        <v>0.37</v>
      </c>
      <c r="Y1222" t="n">
        <v>1</v>
      </c>
      <c r="Z1222" t="n">
        <v>10</v>
      </c>
    </row>
    <row r="1223">
      <c r="A1223" t="n">
        <v>74</v>
      </c>
      <c r="B1223" t="n">
        <v>130</v>
      </c>
      <c r="C1223" t="inlineStr">
        <is>
          <t xml:space="preserve">CONCLUIDO	</t>
        </is>
      </c>
      <c r="D1223" t="n">
        <v>3.568</v>
      </c>
      <c r="E1223" t="n">
        <v>28.03</v>
      </c>
      <c r="F1223" t="n">
        <v>24.54</v>
      </c>
      <c r="G1223" t="n">
        <v>105.16</v>
      </c>
      <c r="H1223" t="n">
        <v>1.2</v>
      </c>
      <c r="I1223" t="n">
        <v>14</v>
      </c>
      <c r="J1223" t="n">
        <v>288.19</v>
      </c>
      <c r="K1223" t="n">
        <v>59.19</v>
      </c>
      <c r="L1223" t="n">
        <v>19.5</v>
      </c>
      <c r="M1223" t="n">
        <v>12</v>
      </c>
      <c r="N1223" t="n">
        <v>79.5</v>
      </c>
      <c r="O1223" t="n">
        <v>35777.86</v>
      </c>
      <c r="P1223" t="n">
        <v>332.53</v>
      </c>
      <c r="Q1223" t="n">
        <v>1397.23</v>
      </c>
      <c r="R1223" t="n">
        <v>84.56999999999999</v>
      </c>
      <c r="S1223" t="n">
        <v>66.97</v>
      </c>
      <c r="T1223" t="n">
        <v>6218.95</v>
      </c>
      <c r="U1223" t="n">
        <v>0.79</v>
      </c>
      <c r="V1223" t="n">
        <v>0.86</v>
      </c>
      <c r="W1223" t="n">
        <v>5.32</v>
      </c>
      <c r="X1223" t="n">
        <v>0.37</v>
      </c>
      <c r="Y1223" t="n">
        <v>1</v>
      </c>
      <c r="Z1223" t="n">
        <v>10</v>
      </c>
    </row>
    <row r="1224">
      <c r="A1224" t="n">
        <v>75</v>
      </c>
      <c r="B1224" t="n">
        <v>130</v>
      </c>
      <c r="C1224" t="inlineStr">
        <is>
          <t xml:space="preserve">CONCLUIDO	</t>
        </is>
      </c>
      <c r="D1224" t="n">
        <v>3.5786</v>
      </c>
      <c r="E1224" t="n">
        <v>27.94</v>
      </c>
      <c r="F1224" t="n">
        <v>24.5</v>
      </c>
      <c r="G1224" t="n">
        <v>113.09</v>
      </c>
      <c r="H1224" t="n">
        <v>1.22</v>
      </c>
      <c r="I1224" t="n">
        <v>13</v>
      </c>
      <c r="J1224" t="n">
        <v>288.7</v>
      </c>
      <c r="K1224" t="n">
        <v>59.19</v>
      </c>
      <c r="L1224" t="n">
        <v>19.75</v>
      </c>
      <c r="M1224" t="n">
        <v>11</v>
      </c>
      <c r="N1224" t="n">
        <v>79.75</v>
      </c>
      <c r="O1224" t="n">
        <v>35840.25</v>
      </c>
      <c r="P1224" t="n">
        <v>330.97</v>
      </c>
      <c r="Q1224" t="n">
        <v>1397.18</v>
      </c>
      <c r="R1224" t="n">
        <v>83.59999999999999</v>
      </c>
      <c r="S1224" t="n">
        <v>66.97</v>
      </c>
      <c r="T1224" t="n">
        <v>5737.84</v>
      </c>
      <c r="U1224" t="n">
        <v>0.8</v>
      </c>
      <c r="V1224" t="n">
        <v>0.86</v>
      </c>
      <c r="W1224" t="n">
        <v>5.31</v>
      </c>
      <c r="X1224" t="n">
        <v>0.34</v>
      </c>
      <c r="Y1224" t="n">
        <v>1</v>
      </c>
      <c r="Z1224" t="n">
        <v>10</v>
      </c>
    </row>
    <row r="1225">
      <c r="A1225" t="n">
        <v>76</v>
      </c>
      <c r="B1225" t="n">
        <v>130</v>
      </c>
      <c r="C1225" t="inlineStr">
        <is>
          <t xml:space="preserve">CONCLUIDO	</t>
        </is>
      </c>
      <c r="D1225" t="n">
        <v>3.5766</v>
      </c>
      <c r="E1225" t="n">
        <v>27.96</v>
      </c>
      <c r="F1225" t="n">
        <v>24.52</v>
      </c>
      <c r="G1225" t="n">
        <v>113.16</v>
      </c>
      <c r="H1225" t="n">
        <v>1.23</v>
      </c>
      <c r="I1225" t="n">
        <v>13</v>
      </c>
      <c r="J1225" t="n">
        <v>289.2</v>
      </c>
      <c r="K1225" t="n">
        <v>59.19</v>
      </c>
      <c r="L1225" t="n">
        <v>20</v>
      </c>
      <c r="M1225" t="n">
        <v>11</v>
      </c>
      <c r="N1225" t="n">
        <v>80.01000000000001</v>
      </c>
      <c r="O1225" t="n">
        <v>35902.74</v>
      </c>
      <c r="P1225" t="n">
        <v>332.35</v>
      </c>
      <c r="Q1225" t="n">
        <v>1397.18</v>
      </c>
      <c r="R1225" t="n">
        <v>83.98999999999999</v>
      </c>
      <c r="S1225" t="n">
        <v>66.97</v>
      </c>
      <c r="T1225" t="n">
        <v>5932.13</v>
      </c>
      <c r="U1225" t="n">
        <v>0.8</v>
      </c>
      <c r="V1225" t="n">
        <v>0.86</v>
      </c>
      <c r="W1225" t="n">
        <v>5.32</v>
      </c>
      <c r="X1225" t="n">
        <v>0.35</v>
      </c>
      <c r="Y1225" t="n">
        <v>1</v>
      </c>
      <c r="Z1225" t="n">
        <v>10</v>
      </c>
    </row>
    <row r="1226">
      <c r="A1226" t="n">
        <v>77</v>
      </c>
      <c r="B1226" t="n">
        <v>130</v>
      </c>
      <c r="C1226" t="inlineStr">
        <is>
          <t xml:space="preserve">CONCLUIDO	</t>
        </is>
      </c>
      <c r="D1226" t="n">
        <v>3.5764</v>
      </c>
      <c r="E1226" t="n">
        <v>27.96</v>
      </c>
      <c r="F1226" t="n">
        <v>24.52</v>
      </c>
      <c r="G1226" t="n">
        <v>113.17</v>
      </c>
      <c r="H1226" t="n">
        <v>1.24</v>
      </c>
      <c r="I1226" t="n">
        <v>13</v>
      </c>
      <c r="J1226" t="n">
        <v>289.71</v>
      </c>
      <c r="K1226" t="n">
        <v>59.19</v>
      </c>
      <c r="L1226" t="n">
        <v>20.25</v>
      </c>
      <c r="M1226" t="n">
        <v>10</v>
      </c>
      <c r="N1226" t="n">
        <v>80.27</v>
      </c>
      <c r="O1226" t="n">
        <v>35965.33</v>
      </c>
      <c r="P1226" t="n">
        <v>332.17</v>
      </c>
      <c r="Q1226" t="n">
        <v>1397.22</v>
      </c>
      <c r="R1226" t="n">
        <v>84.16</v>
      </c>
      <c r="S1226" t="n">
        <v>66.97</v>
      </c>
      <c r="T1226" t="n">
        <v>6015.56</v>
      </c>
      <c r="U1226" t="n">
        <v>0.8</v>
      </c>
      <c r="V1226" t="n">
        <v>0.86</v>
      </c>
      <c r="W1226" t="n">
        <v>5.32</v>
      </c>
      <c r="X1226" t="n">
        <v>0.35</v>
      </c>
      <c r="Y1226" t="n">
        <v>1</v>
      </c>
      <c r="Z1226" t="n">
        <v>10</v>
      </c>
    </row>
    <row r="1227">
      <c r="A1227" t="n">
        <v>78</v>
      </c>
      <c r="B1227" t="n">
        <v>130</v>
      </c>
      <c r="C1227" t="inlineStr">
        <is>
          <t xml:space="preserve">CONCLUIDO	</t>
        </is>
      </c>
      <c r="D1227" t="n">
        <v>3.5768</v>
      </c>
      <c r="E1227" t="n">
        <v>27.96</v>
      </c>
      <c r="F1227" t="n">
        <v>24.52</v>
      </c>
      <c r="G1227" t="n">
        <v>113.16</v>
      </c>
      <c r="H1227" t="n">
        <v>1.26</v>
      </c>
      <c r="I1227" t="n">
        <v>13</v>
      </c>
      <c r="J1227" t="n">
        <v>290.22</v>
      </c>
      <c r="K1227" t="n">
        <v>59.19</v>
      </c>
      <c r="L1227" t="n">
        <v>20.5</v>
      </c>
      <c r="M1227" t="n">
        <v>9</v>
      </c>
      <c r="N1227" t="n">
        <v>80.53</v>
      </c>
      <c r="O1227" t="n">
        <v>36028.03</v>
      </c>
      <c r="P1227" t="n">
        <v>332.41</v>
      </c>
      <c r="Q1227" t="n">
        <v>1397.19</v>
      </c>
      <c r="R1227" t="n">
        <v>84.06999999999999</v>
      </c>
      <c r="S1227" t="n">
        <v>66.97</v>
      </c>
      <c r="T1227" t="n">
        <v>5973.51</v>
      </c>
      <c r="U1227" t="n">
        <v>0.8</v>
      </c>
      <c r="V1227" t="n">
        <v>0.86</v>
      </c>
      <c r="W1227" t="n">
        <v>5.32</v>
      </c>
      <c r="X1227" t="n">
        <v>0.35</v>
      </c>
      <c r="Y1227" t="n">
        <v>1</v>
      </c>
      <c r="Z1227" t="n">
        <v>10</v>
      </c>
    </row>
    <row r="1228">
      <c r="A1228" t="n">
        <v>79</v>
      </c>
      <c r="B1228" t="n">
        <v>130</v>
      </c>
      <c r="C1228" t="inlineStr">
        <is>
          <t xml:space="preserve">CONCLUIDO	</t>
        </is>
      </c>
      <c r="D1228" t="n">
        <v>3.5771</v>
      </c>
      <c r="E1228" t="n">
        <v>27.96</v>
      </c>
      <c r="F1228" t="n">
        <v>24.52</v>
      </c>
      <c r="G1228" t="n">
        <v>113.15</v>
      </c>
      <c r="H1228" t="n">
        <v>1.27</v>
      </c>
      <c r="I1228" t="n">
        <v>13</v>
      </c>
      <c r="J1228" t="n">
        <v>290.73</v>
      </c>
      <c r="K1228" t="n">
        <v>59.19</v>
      </c>
      <c r="L1228" t="n">
        <v>20.75</v>
      </c>
      <c r="M1228" t="n">
        <v>8</v>
      </c>
      <c r="N1228" t="n">
        <v>80.79000000000001</v>
      </c>
      <c r="O1228" t="n">
        <v>36090.84</v>
      </c>
      <c r="P1228" t="n">
        <v>329.98</v>
      </c>
      <c r="Q1228" t="n">
        <v>1397.18</v>
      </c>
      <c r="R1228" t="n">
        <v>83.90000000000001</v>
      </c>
      <c r="S1228" t="n">
        <v>66.97</v>
      </c>
      <c r="T1228" t="n">
        <v>5886.97</v>
      </c>
      <c r="U1228" t="n">
        <v>0.8</v>
      </c>
      <c r="V1228" t="n">
        <v>0.86</v>
      </c>
      <c r="W1228" t="n">
        <v>5.32</v>
      </c>
      <c r="X1228" t="n">
        <v>0.35</v>
      </c>
      <c r="Y1228" t="n">
        <v>1</v>
      </c>
      <c r="Z1228" t="n">
        <v>10</v>
      </c>
    </row>
    <row r="1229">
      <c r="A1229" t="n">
        <v>80</v>
      </c>
      <c r="B1229" t="n">
        <v>130</v>
      </c>
      <c r="C1229" t="inlineStr">
        <is>
          <t xml:space="preserve">CONCLUIDO	</t>
        </is>
      </c>
      <c r="D1229" t="n">
        <v>3.5771</v>
      </c>
      <c r="E1229" t="n">
        <v>27.96</v>
      </c>
      <c r="F1229" t="n">
        <v>24.51</v>
      </c>
      <c r="G1229" t="n">
        <v>113.14</v>
      </c>
      <c r="H1229" t="n">
        <v>1.28</v>
      </c>
      <c r="I1229" t="n">
        <v>13</v>
      </c>
      <c r="J1229" t="n">
        <v>291.24</v>
      </c>
      <c r="K1229" t="n">
        <v>59.19</v>
      </c>
      <c r="L1229" t="n">
        <v>21</v>
      </c>
      <c r="M1229" t="n">
        <v>8</v>
      </c>
      <c r="N1229" t="n">
        <v>81.05</v>
      </c>
      <c r="O1229" t="n">
        <v>36153.75</v>
      </c>
      <c r="P1229" t="n">
        <v>328.79</v>
      </c>
      <c r="Q1229" t="n">
        <v>1397.17</v>
      </c>
      <c r="R1229" t="n">
        <v>83.88</v>
      </c>
      <c r="S1229" t="n">
        <v>66.97</v>
      </c>
      <c r="T1229" t="n">
        <v>5875.34</v>
      </c>
      <c r="U1229" t="n">
        <v>0.8</v>
      </c>
      <c r="V1229" t="n">
        <v>0.86</v>
      </c>
      <c r="W1229" t="n">
        <v>5.32</v>
      </c>
      <c r="X1229" t="n">
        <v>0.35</v>
      </c>
      <c r="Y1229" t="n">
        <v>1</v>
      </c>
      <c r="Z1229" t="n">
        <v>10</v>
      </c>
    </row>
    <row r="1230">
      <c r="A1230" t="n">
        <v>81</v>
      </c>
      <c r="B1230" t="n">
        <v>130</v>
      </c>
      <c r="C1230" t="inlineStr">
        <is>
          <t xml:space="preserve">CONCLUIDO	</t>
        </is>
      </c>
      <c r="D1230" t="n">
        <v>3.5766</v>
      </c>
      <c r="E1230" t="n">
        <v>27.96</v>
      </c>
      <c r="F1230" t="n">
        <v>24.52</v>
      </c>
      <c r="G1230" t="n">
        <v>113.17</v>
      </c>
      <c r="H1230" t="n">
        <v>1.3</v>
      </c>
      <c r="I1230" t="n">
        <v>13</v>
      </c>
      <c r="J1230" t="n">
        <v>291.75</v>
      </c>
      <c r="K1230" t="n">
        <v>59.19</v>
      </c>
      <c r="L1230" t="n">
        <v>21.25</v>
      </c>
      <c r="M1230" t="n">
        <v>5</v>
      </c>
      <c r="N1230" t="n">
        <v>81.31</v>
      </c>
      <c r="O1230" t="n">
        <v>36216.77</v>
      </c>
      <c r="P1230" t="n">
        <v>328.59</v>
      </c>
      <c r="Q1230" t="n">
        <v>1397.26</v>
      </c>
      <c r="R1230" t="n">
        <v>83.97</v>
      </c>
      <c r="S1230" t="n">
        <v>66.97</v>
      </c>
      <c r="T1230" t="n">
        <v>5924.04</v>
      </c>
      <c r="U1230" t="n">
        <v>0.8</v>
      </c>
      <c r="V1230" t="n">
        <v>0.86</v>
      </c>
      <c r="W1230" t="n">
        <v>5.32</v>
      </c>
      <c r="X1230" t="n">
        <v>0.35</v>
      </c>
      <c r="Y1230" t="n">
        <v>1</v>
      </c>
      <c r="Z1230" t="n">
        <v>10</v>
      </c>
    </row>
    <row r="1231">
      <c r="A1231" t="n">
        <v>82</v>
      </c>
      <c r="B1231" t="n">
        <v>130</v>
      </c>
      <c r="C1231" t="inlineStr">
        <is>
          <t xml:space="preserve">CONCLUIDO	</t>
        </is>
      </c>
      <c r="D1231" t="n">
        <v>3.5865</v>
      </c>
      <c r="E1231" t="n">
        <v>27.88</v>
      </c>
      <c r="F1231" t="n">
        <v>24.49</v>
      </c>
      <c r="G1231" t="n">
        <v>122.45</v>
      </c>
      <c r="H1231" t="n">
        <v>1.31</v>
      </c>
      <c r="I1231" t="n">
        <v>12</v>
      </c>
      <c r="J1231" t="n">
        <v>292.26</v>
      </c>
      <c r="K1231" t="n">
        <v>59.19</v>
      </c>
      <c r="L1231" t="n">
        <v>21.5</v>
      </c>
      <c r="M1231" t="n">
        <v>4</v>
      </c>
      <c r="N1231" t="n">
        <v>81.56999999999999</v>
      </c>
      <c r="O1231" t="n">
        <v>36279.9</v>
      </c>
      <c r="P1231" t="n">
        <v>325.92</v>
      </c>
      <c r="Q1231" t="n">
        <v>1397.22</v>
      </c>
      <c r="R1231" t="n">
        <v>83.03</v>
      </c>
      <c r="S1231" t="n">
        <v>66.97</v>
      </c>
      <c r="T1231" t="n">
        <v>5455.05</v>
      </c>
      <c r="U1231" t="n">
        <v>0.8100000000000001</v>
      </c>
      <c r="V1231" t="n">
        <v>0.86</v>
      </c>
      <c r="W1231" t="n">
        <v>5.32</v>
      </c>
      <c r="X1231" t="n">
        <v>0.33</v>
      </c>
      <c r="Y1231" t="n">
        <v>1</v>
      </c>
      <c r="Z1231" t="n">
        <v>10</v>
      </c>
    </row>
    <row r="1232">
      <c r="A1232" t="n">
        <v>83</v>
      </c>
      <c r="B1232" t="n">
        <v>130</v>
      </c>
      <c r="C1232" t="inlineStr">
        <is>
          <t xml:space="preserve">CONCLUIDO	</t>
        </is>
      </c>
      <c r="D1232" t="n">
        <v>3.5871</v>
      </c>
      <c r="E1232" t="n">
        <v>27.88</v>
      </c>
      <c r="F1232" t="n">
        <v>24.49</v>
      </c>
      <c r="G1232" t="n">
        <v>122.43</v>
      </c>
      <c r="H1232" t="n">
        <v>1.32</v>
      </c>
      <c r="I1232" t="n">
        <v>12</v>
      </c>
      <c r="J1232" t="n">
        <v>292.77</v>
      </c>
      <c r="K1232" t="n">
        <v>59.19</v>
      </c>
      <c r="L1232" t="n">
        <v>21.75</v>
      </c>
      <c r="M1232" t="n">
        <v>4</v>
      </c>
      <c r="N1232" t="n">
        <v>81.83</v>
      </c>
      <c r="O1232" t="n">
        <v>36343.13</v>
      </c>
      <c r="P1232" t="n">
        <v>326.27</v>
      </c>
      <c r="Q1232" t="n">
        <v>1397.21</v>
      </c>
      <c r="R1232" t="n">
        <v>82.70999999999999</v>
      </c>
      <c r="S1232" t="n">
        <v>66.97</v>
      </c>
      <c r="T1232" t="n">
        <v>5295.82</v>
      </c>
      <c r="U1232" t="n">
        <v>0.8100000000000001</v>
      </c>
      <c r="V1232" t="n">
        <v>0.86</v>
      </c>
      <c r="W1232" t="n">
        <v>5.32</v>
      </c>
      <c r="X1232" t="n">
        <v>0.32</v>
      </c>
      <c r="Y1232" t="n">
        <v>1</v>
      </c>
      <c r="Z1232" t="n">
        <v>10</v>
      </c>
    </row>
    <row r="1233">
      <c r="A1233" t="n">
        <v>84</v>
      </c>
      <c r="B1233" t="n">
        <v>130</v>
      </c>
      <c r="C1233" t="inlineStr">
        <is>
          <t xml:space="preserve">CONCLUIDO	</t>
        </is>
      </c>
      <c r="D1233" t="n">
        <v>3.5864</v>
      </c>
      <c r="E1233" t="n">
        <v>27.88</v>
      </c>
      <c r="F1233" t="n">
        <v>24.49</v>
      </c>
      <c r="G1233" t="n">
        <v>122.46</v>
      </c>
      <c r="H1233" t="n">
        <v>1.34</v>
      </c>
      <c r="I1233" t="n">
        <v>12</v>
      </c>
      <c r="J1233" t="n">
        <v>293.29</v>
      </c>
      <c r="K1233" t="n">
        <v>59.19</v>
      </c>
      <c r="L1233" t="n">
        <v>22</v>
      </c>
      <c r="M1233" t="n">
        <v>3</v>
      </c>
      <c r="N1233" t="n">
        <v>82.09</v>
      </c>
      <c r="O1233" t="n">
        <v>36406.47</v>
      </c>
      <c r="P1233" t="n">
        <v>326.73</v>
      </c>
      <c r="Q1233" t="n">
        <v>1397.26</v>
      </c>
      <c r="R1233" t="n">
        <v>82.84999999999999</v>
      </c>
      <c r="S1233" t="n">
        <v>66.97</v>
      </c>
      <c r="T1233" t="n">
        <v>5366.54</v>
      </c>
      <c r="U1233" t="n">
        <v>0.8100000000000001</v>
      </c>
      <c r="V1233" t="n">
        <v>0.86</v>
      </c>
      <c r="W1233" t="n">
        <v>5.32</v>
      </c>
      <c r="X1233" t="n">
        <v>0.33</v>
      </c>
      <c r="Y1233" t="n">
        <v>1</v>
      </c>
      <c r="Z1233" t="n">
        <v>10</v>
      </c>
    </row>
    <row r="1234">
      <c r="A1234" t="n">
        <v>85</v>
      </c>
      <c r="B1234" t="n">
        <v>130</v>
      </c>
      <c r="C1234" t="inlineStr">
        <is>
          <t xml:space="preserve">CONCLUIDO	</t>
        </is>
      </c>
      <c r="D1234" t="n">
        <v>3.5854</v>
      </c>
      <c r="E1234" t="n">
        <v>27.89</v>
      </c>
      <c r="F1234" t="n">
        <v>24.5</v>
      </c>
      <c r="G1234" t="n">
        <v>122.49</v>
      </c>
      <c r="H1234" t="n">
        <v>1.35</v>
      </c>
      <c r="I1234" t="n">
        <v>12</v>
      </c>
      <c r="J1234" t="n">
        <v>293.8</v>
      </c>
      <c r="K1234" t="n">
        <v>59.19</v>
      </c>
      <c r="L1234" t="n">
        <v>22.25</v>
      </c>
      <c r="M1234" t="n">
        <v>1</v>
      </c>
      <c r="N1234" t="n">
        <v>82.36</v>
      </c>
      <c r="O1234" t="n">
        <v>36469.92</v>
      </c>
      <c r="P1234" t="n">
        <v>327.28</v>
      </c>
      <c r="Q1234" t="n">
        <v>1397.17</v>
      </c>
      <c r="R1234" t="n">
        <v>82.97</v>
      </c>
      <c r="S1234" t="n">
        <v>66.97</v>
      </c>
      <c r="T1234" t="n">
        <v>5425.64</v>
      </c>
      <c r="U1234" t="n">
        <v>0.8100000000000001</v>
      </c>
      <c r="V1234" t="n">
        <v>0.86</v>
      </c>
      <c r="W1234" t="n">
        <v>5.33</v>
      </c>
      <c r="X1234" t="n">
        <v>0.33</v>
      </c>
      <c r="Y1234" t="n">
        <v>1</v>
      </c>
      <c r="Z1234" t="n">
        <v>10</v>
      </c>
    </row>
    <row r="1235">
      <c r="A1235" t="n">
        <v>86</v>
      </c>
      <c r="B1235" t="n">
        <v>130</v>
      </c>
      <c r="C1235" t="inlineStr">
        <is>
          <t xml:space="preserve">CONCLUIDO	</t>
        </is>
      </c>
      <c r="D1235" t="n">
        <v>3.5858</v>
      </c>
      <c r="E1235" t="n">
        <v>27.89</v>
      </c>
      <c r="F1235" t="n">
        <v>24.5</v>
      </c>
      <c r="G1235" t="n">
        <v>122.48</v>
      </c>
      <c r="H1235" t="n">
        <v>1.36</v>
      </c>
      <c r="I1235" t="n">
        <v>12</v>
      </c>
      <c r="J1235" t="n">
        <v>294.32</v>
      </c>
      <c r="K1235" t="n">
        <v>59.19</v>
      </c>
      <c r="L1235" t="n">
        <v>22.5</v>
      </c>
      <c r="M1235" t="n">
        <v>1</v>
      </c>
      <c r="N1235" t="n">
        <v>82.62</v>
      </c>
      <c r="O1235" t="n">
        <v>36533.49</v>
      </c>
      <c r="P1235" t="n">
        <v>327.78</v>
      </c>
      <c r="Q1235" t="n">
        <v>1397.17</v>
      </c>
      <c r="R1235" t="n">
        <v>83.03</v>
      </c>
      <c r="S1235" t="n">
        <v>66.97</v>
      </c>
      <c r="T1235" t="n">
        <v>5458.53</v>
      </c>
      <c r="U1235" t="n">
        <v>0.8100000000000001</v>
      </c>
      <c r="V1235" t="n">
        <v>0.86</v>
      </c>
      <c r="W1235" t="n">
        <v>5.32</v>
      </c>
      <c r="X1235" t="n">
        <v>0.33</v>
      </c>
      <c r="Y1235" t="n">
        <v>1</v>
      </c>
      <c r="Z1235" t="n">
        <v>10</v>
      </c>
    </row>
    <row r="1236">
      <c r="A1236" t="n">
        <v>87</v>
      </c>
      <c r="B1236" t="n">
        <v>130</v>
      </c>
      <c r="C1236" t="inlineStr">
        <is>
          <t xml:space="preserve">CONCLUIDO	</t>
        </is>
      </c>
      <c r="D1236" t="n">
        <v>3.5861</v>
      </c>
      <c r="E1236" t="n">
        <v>27.89</v>
      </c>
      <c r="F1236" t="n">
        <v>24.49</v>
      </c>
      <c r="G1236" t="n">
        <v>122.47</v>
      </c>
      <c r="H1236" t="n">
        <v>1.37</v>
      </c>
      <c r="I1236" t="n">
        <v>12</v>
      </c>
      <c r="J1236" t="n">
        <v>294.83</v>
      </c>
      <c r="K1236" t="n">
        <v>59.19</v>
      </c>
      <c r="L1236" t="n">
        <v>22.75</v>
      </c>
      <c r="M1236" t="n">
        <v>1</v>
      </c>
      <c r="N1236" t="n">
        <v>82.89</v>
      </c>
      <c r="O1236" t="n">
        <v>36597.16</v>
      </c>
      <c r="P1236" t="n">
        <v>328.03</v>
      </c>
      <c r="Q1236" t="n">
        <v>1397.17</v>
      </c>
      <c r="R1236" t="n">
        <v>82.94</v>
      </c>
      <c r="S1236" t="n">
        <v>66.97</v>
      </c>
      <c r="T1236" t="n">
        <v>5412.26</v>
      </c>
      <c r="U1236" t="n">
        <v>0.8100000000000001</v>
      </c>
      <c r="V1236" t="n">
        <v>0.86</v>
      </c>
      <c r="W1236" t="n">
        <v>5.32</v>
      </c>
      <c r="X1236" t="n">
        <v>0.33</v>
      </c>
      <c r="Y1236" t="n">
        <v>1</v>
      </c>
      <c r="Z1236" t="n">
        <v>10</v>
      </c>
    </row>
    <row r="1237">
      <c r="A1237" t="n">
        <v>88</v>
      </c>
      <c r="B1237" t="n">
        <v>130</v>
      </c>
      <c r="C1237" t="inlineStr">
        <is>
          <t xml:space="preserve">CONCLUIDO	</t>
        </is>
      </c>
      <c r="D1237" t="n">
        <v>3.5862</v>
      </c>
      <c r="E1237" t="n">
        <v>27.88</v>
      </c>
      <c r="F1237" t="n">
        <v>24.49</v>
      </c>
      <c r="G1237" t="n">
        <v>122.47</v>
      </c>
      <c r="H1237" t="n">
        <v>1.39</v>
      </c>
      <c r="I1237" t="n">
        <v>12</v>
      </c>
      <c r="J1237" t="n">
        <v>295.35</v>
      </c>
      <c r="K1237" t="n">
        <v>59.19</v>
      </c>
      <c r="L1237" t="n">
        <v>23</v>
      </c>
      <c r="M1237" t="n">
        <v>1</v>
      </c>
      <c r="N1237" t="n">
        <v>83.16</v>
      </c>
      <c r="O1237" t="n">
        <v>36660.94</v>
      </c>
      <c r="P1237" t="n">
        <v>328.42</v>
      </c>
      <c r="Q1237" t="n">
        <v>1397.17</v>
      </c>
      <c r="R1237" t="n">
        <v>82.90000000000001</v>
      </c>
      <c r="S1237" t="n">
        <v>66.97</v>
      </c>
      <c r="T1237" t="n">
        <v>5392.32</v>
      </c>
      <c r="U1237" t="n">
        <v>0.8100000000000001</v>
      </c>
      <c r="V1237" t="n">
        <v>0.86</v>
      </c>
      <c r="W1237" t="n">
        <v>5.32</v>
      </c>
      <c r="X1237" t="n">
        <v>0.33</v>
      </c>
      <c r="Y1237" t="n">
        <v>1</v>
      </c>
      <c r="Z1237" t="n">
        <v>10</v>
      </c>
    </row>
    <row r="1238">
      <c r="A1238" t="n">
        <v>89</v>
      </c>
      <c r="B1238" t="n">
        <v>130</v>
      </c>
      <c r="C1238" t="inlineStr">
        <is>
          <t xml:space="preserve">CONCLUIDO	</t>
        </is>
      </c>
      <c r="D1238" t="n">
        <v>3.5861</v>
      </c>
      <c r="E1238" t="n">
        <v>27.89</v>
      </c>
      <c r="F1238" t="n">
        <v>24.49</v>
      </c>
      <c r="G1238" t="n">
        <v>122.47</v>
      </c>
      <c r="H1238" t="n">
        <v>1.4</v>
      </c>
      <c r="I1238" t="n">
        <v>12</v>
      </c>
      <c r="J1238" t="n">
        <v>295.87</v>
      </c>
      <c r="K1238" t="n">
        <v>59.19</v>
      </c>
      <c r="L1238" t="n">
        <v>23.25</v>
      </c>
      <c r="M1238" t="n">
        <v>0</v>
      </c>
      <c r="N1238" t="n">
        <v>83.43000000000001</v>
      </c>
      <c r="O1238" t="n">
        <v>36724.83</v>
      </c>
      <c r="P1238" t="n">
        <v>328.94</v>
      </c>
      <c r="Q1238" t="n">
        <v>1397.18</v>
      </c>
      <c r="R1238" t="n">
        <v>82.89</v>
      </c>
      <c r="S1238" t="n">
        <v>66.97</v>
      </c>
      <c r="T1238" t="n">
        <v>5387.94</v>
      </c>
      <c r="U1238" t="n">
        <v>0.8100000000000001</v>
      </c>
      <c r="V1238" t="n">
        <v>0.86</v>
      </c>
      <c r="W1238" t="n">
        <v>5.33</v>
      </c>
      <c r="X1238" t="n">
        <v>0.33</v>
      </c>
      <c r="Y1238" t="n">
        <v>1</v>
      </c>
      <c r="Z1238" t="n">
        <v>10</v>
      </c>
    </row>
    <row r="1239">
      <c r="A1239" t="n">
        <v>0</v>
      </c>
      <c r="B1239" t="n">
        <v>75</v>
      </c>
      <c r="C1239" t="inlineStr">
        <is>
          <t xml:space="preserve">CONCLUIDO	</t>
        </is>
      </c>
      <c r="D1239" t="n">
        <v>2.3269</v>
      </c>
      <c r="E1239" t="n">
        <v>42.97</v>
      </c>
      <c r="F1239" t="n">
        <v>32.3</v>
      </c>
      <c r="G1239" t="n">
        <v>7.05</v>
      </c>
      <c r="H1239" t="n">
        <v>0.12</v>
      </c>
      <c r="I1239" t="n">
        <v>275</v>
      </c>
      <c r="J1239" t="n">
        <v>150.44</v>
      </c>
      <c r="K1239" t="n">
        <v>49.1</v>
      </c>
      <c r="L1239" t="n">
        <v>1</v>
      </c>
      <c r="M1239" t="n">
        <v>273</v>
      </c>
      <c r="N1239" t="n">
        <v>25.34</v>
      </c>
      <c r="O1239" t="n">
        <v>18787.76</v>
      </c>
      <c r="P1239" t="n">
        <v>379.57</v>
      </c>
      <c r="Q1239" t="n">
        <v>1397.77</v>
      </c>
      <c r="R1239" t="n">
        <v>337.05</v>
      </c>
      <c r="S1239" t="n">
        <v>66.97</v>
      </c>
      <c r="T1239" t="n">
        <v>131152.32</v>
      </c>
      <c r="U1239" t="n">
        <v>0.2</v>
      </c>
      <c r="V1239" t="n">
        <v>0.65</v>
      </c>
      <c r="W1239" t="n">
        <v>5.76</v>
      </c>
      <c r="X1239" t="n">
        <v>8.119999999999999</v>
      </c>
      <c r="Y1239" t="n">
        <v>1</v>
      </c>
      <c r="Z1239" t="n">
        <v>10</v>
      </c>
    </row>
    <row r="1240">
      <c r="A1240" t="n">
        <v>1</v>
      </c>
      <c r="B1240" t="n">
        <v>75</v>
      </c>
      <c r="C1240" t="inlineStr">
        <is>
          <t xml:space="preserve">CONCLUIDO	</t>
        </is>
      </c>
      <c r="D1240" t="n">
        <v>2.588</v>
      </c>
      <c r="E1240" t="n">
        <v>38.64</v>
      </c>
      <c r="F1240" t="n">
        <v>30.13</v>
      </c>
      <c r="G1240" t="n">
        <v>8.859999999999999</v>
      </c>
      <c r="H1240" t="n">
        <v>0.15</v>
      </c>
      <c r="I1240" t="n">
        <v>204</v>
      </c>
      <c r="J1240" t="n">
        <v>150.78</v>
      </c>
      <c r="K1240" t="n">
        <v>49.1</v>
      </c>
      <c r="L1240" t="n">
        <v>1.25</v>
      </c>
      <c r="M1240" t="n">
        <v>202</v>
      </c>
      <c r="N1240" t="n">
        <v>25.44</v>
      </c>
      <c r="O1240" t="n">
        <v>18830.65</v>
      </c>
      <c r="P1240" t="n">
        <v>352.19</v>
      </c>
      <c r="Q1240" t="n">
        <v>1397.42</v>
      </c>
      <c r="R1240" t="n">
        <v>266.88</v>
      </c>
      <c r="S1240" t="n">
        <v>66.97</v>
      </c>
      <c r="T1240" t="n">
        <v>96421.59</v>
      </c>
      <c r="U1240" t="n">
        <v>0.25</v>
      </c>
      <c r="V1240" t="n">
        <v>0.7</v>
      </c>
      <c r="W1240" t="n">
        <v>5.63</v>
      </c>
      <c r="X1240" t="n">
        <v>5.96</v>
      </c>
      <c r="Y1240" t="n">
        <v>1</v>
      </c>
      <c r="Z1240" t="n">
        <v>10</v>
      </c>
    </row>
    <row r="1241">
      <c r="A1241" t="n">
        <v>2</v>
      </c>
      <c r="B1241" t="n">
        <v>75</v>
      </c>
      <c r="C1241" t="inlineStr">
        <is>
          <t xml:space="preserve">CONCLUIDO	</t>
        </is>
      </c>
      <c r="D1241" t="n">
        <v>2.7688</v>
      </c>
      <c r="E1241" t="n">
        <v>36.12</v>
      </c>
      <c r="F1241" t="n">
        <v>28.89</v>
      </c>
      <c r="G1241" t="n">
        <v>10.7</v>
      </c>
      <c r="H1241" t="n">
        <v>0.18</v>
      </c>
      <c r="I1241" t="n">
        <v>162</v>
      </c>
      <c r="J1241" t="n">
        <v>151.13</v>
      </c>
      <c r="K1241" t="n">
        <v>49.1</v>
      </c>
      <c r="L1241" t="n">
        <v>1.5</v>
      </c>
      <c r="M1241" t="n">
        <v>160</v>
      </c>
      <c r="N1241" t="n">
        <v>25.54</v>
      </c>
      <c r="O1241" t="n">
        <v>18873.58</v>
      </c>
      <c r="P1241" t="n">
        <v>335.81</v>
      </c>
      <c r="Q1241" t="n">
        <v>1397.81</v>
      </c>
      <c r="R1241" t="n">
        <v>226.03</v>
      </c>
      <c r="S1241" t="n">
        <v>66.97</v>
      </c>
      <c r="T1241" t="n">
        <v>76205.75999999999</v>
      </c>
      <c r="U1241" t="n">
        <v>0.3</v>
      </c>
      <c r="V1241" t="n">
        <v>0.73</v>
      </c>
      <c r="W1241" t="n">
        <v>5.57</v>
      </c>
      <c r="X1241" t="n">
        <v>4.72</v>
      </c>
      <c r="Y1241" t="n">
        <v>1</v>
      </c>
      <c r="Z1241" t="n">
        <v>10</v>
      </c>
    </row>
    <row r="1242">
      <c r="A1242" t="n">
        <v>3</v>
      </c>
      <c r="B1242" t="n">
        <v>75</v>
      </c>
      <c r="C1242" t="inlineStr">
        <is>
          <t xml:space="preserve">CONCLUIDO	</t>
        </is>
      </c>
      <c r="D1242" t="n">
        <v>2.9068</v>
      </c>
      <c r="E1242" t="n">
        <v>34.4</v>
      </c>
      <c r="F1242" t="n">
        <v>28.03</v>
      </c>
      <c r="G1242" t="n">
        <v>12.55</v>
      </c>
      <c r="H1242" t="n">
        <v>0.2</v>
      </c>
      <c r="I1242" t="n">
        <v>134</v>
      </c>
      <c r="J1242" t="n">
        <v>151.48</v>
      </c>
      <c r="K1242" t="n">
        <v>49.1</v>
      </c>
      <c r="L1242" t="n">
        <v>1.75</v>
      </c>
      <c r="M1242" t="n">
        <v>132</v>
      </c>
      <c r="N1242" t="n">
        <v>25.64</v>
      </c>
      <c r="O1242" t="n">
        <v>18916.54</v>
      </c>
      <c r="P1242" t="n">
        <v>323.93</v>
      </c>
      <c r="Q1242" t="n">
        <v>1397.29</v>
      </c>
      <c r="R1242" t="n">
        <v>198.7</v>
      </c>
      <c r="S1242" t="n">
        <v>66.97</v>
      </c>
      <c r="T1242" t="n">
        <v>62679.81</v>
      </c>
      <c r="U1242" t="n">
        <v>0.34</v>
      </c>
      <c r="V1242" t="n">
        <v>0.75</v>
      </c>
      <c r="W1242" t="n">
        <v>5.51</v>
      </c>
      <c r="X1242" t="n">
        <v>3.86</v>
      </c>
      <c r="Y1242" t="n">
        <v>1</v>
      </c>
      <c r="Z1242" t="n">
        <v>10</v>
      </c>
    </row>
    <row r="1243">
      <c r="A1243" t="n">
        <v>4</v>
      </c>
      <c r="B1243" t="n">
        <v>75</v>
      </c>
      <c r="C1243" t="inlineStr">
        <is>
          <t xml:space="preserve">CONCLUIDO	</t>
        </is>
      </c>
      <c r="D1243" t="n">
        <v>3.0066</v>
      </c>
      <c r="E1243" t="n">
        <v>33.26</v>
      </c>
      <c r="F1243" t="n">
        <v>27.47</v>
      </c>
      <c r="G1243" t="n">
        <v>14.33</v>
      </c>
      <c r="H1243" t="n">
        <v>0.23</v>
      </c>
      <c r="I1243" t="n">
        <v>115</v>
      </c>
      <c r="J1243" t="n">
        <v>151.83</v>
      </c>
      <c r="K1243" t="n">
        <v>49.1</v>
      </c>
      <c r="L1243" t="n">
        <v>2</v>
      </c>
      <c r="M1243" t="n">
        <v>113</v>
      </c>
      <c r="N1243" t="n">
        <v>25.73</v>
      </c>
      <c r="O1243" t="n">
        <v>18959.54</v>
      </c>
      <c r="P1243" t="n">
        <v>315.78</v>
      </c>
      <c r="Q1243" t="n">
        <v>1397.4</v>
      </c>
      <c r="R1243" t="n">
        <v>180.23</v>
      </c>
      <c r="S1243" t="n">
        <v>66.97</v>
      </c>
      <c r="T1243" t="n">
        <v>53541.15</v>
      </c>
      <c r="U1243" t="n">
        <v>0.37</v>
      </c>
      <c r="V1243" t="n">
        <v>0.77</v>
      </c>
      <c r="W1243" t="n">
        <v>5.48</v>
      </c>
      <c r="X1243" t="n">
        <v>3.3</v>
      </c>
      <c r="Y1243" t="n">
        <v>1</v>
      </c>
      <c r="Z1243" t="n">
        <v>10</v>
      </c>
    </row>
    <row r="1244">
      <c r="A1244" t="n">
        <v>5</v>
      </c>
      <c r="B1244" t="n">
        <v>75</v>
      </c>
      <c r="C1244" t="inlineStr">
        <is>
          <t xml:space="preserve">CONCLUIDO	</t>
        </is>
      </c>
      <c r="D1244" t="n">
        <v>3.0878</v>
      </c>
      <c r="E1244" t="n">
        <v>32.39</v>
      </c>
      <c r="F1244" t="n">
        <v>27.05</v>
      </c>
      <c r="G1244" t="n">
        <v>16.23</v>
      </c>
      <c r="H1244" t="n">
        <v>0.26</v>
      </c>
      <c r="I1244" t="n">
        <v>100</v>
      </c>
      <c r="J1244" t="n">
        <v>152.18</v>
      </c>
      <c r="K1244" t="n">
        <v>49.1</v>
      </c>
      <c r="L1244" t="n">
        <v>2.25</v>
      </c>
      <c r="M1244" t="n">
        <v>98</v>
      </c>
      <c r="N1244" t="n">
        <v>25.83</v>
      </c>
      <c r="O1244" t="n">
        <v>19002.56</v>
      </c>
      <c r="P1244" t="n">
        <v>308.85</v>
      </c>
      <c r="Q1244" t="n">
        <v>1397.45</v>
      </c>
      <c r="R1244" t="n">
        <v>166.05</v>
      </c>
      <c r="S1244" t="n">
        <v>66.97</v>
      </c>
      <c r="T1244" t="n">
        <v>46528.14</v>
      </c>
      <c r="U1244" t="n">
        <v>0.4</v>
      </c>
      <c r="V1244" t="n">
        <v>0.78</v>
      </c>
      <c r="W1244" t="n">
        <v>5.48</v>
      </c>
      <c r="X1244" t="n">
        <v>2.89</v>
      </c>
      <c r="Y1244" t="n">
        <v>1</v>
      </c>
      <c r="Z1244" t="n">
        <v>10</v>
      </c>
    </row>
    <row r="1245">
      <c r="A1245" t="n">
        <v>6</v>
      </c>
      <c r="B1245" t="n">
        <v>75</v>
      </c>
      <c r="C1245" t="inlineStr">
        <is>
          <t xml:space="preserve">CONCLUIDO	</t>
        </is>
      </c>
      <c r="D1245" t="n">
        <v>3.1582</v>
      </c>
      <c r="E1245" t="n">
        <v>31.66</v>
      </c>
      <c r="F1245" t="n">
        <v>26.7</v>
      </c>
      <c r="G1245" t="n">
        <v>18.2</v>
      </c>
      <c r="H1245" t="n">
        <v>0.29</v>
      </c>
      <c r="I1245" t="n">
        <v>88</v>
      </c>
      <c r="J1245" t="n">
        <v>152.53</v>
      </c>
      <c r="K1245" t="n">
        <v>49.1</v>
      </c>
      <c r="L1245" t="n">
        <v>2.5</v>
      </c>
      <c r="M1245" t="n">
        <v>86</v>
      </c>
      <c r="N1245" t="n">
        <v>25.93</v>
      </c>
      <c r="O1245" t="n">
        <v>19045.63</v>
      </c>
      <c r="P1245" t="n">
        <v>302.81</v>
      </c>
      <c r="Q1245" t="n">
        <v>1397.47</v>
      </c>
      <c r="R1245" t="n">
        <v>155.11</v>
      </c>
      <c r="S1245" t="n">
        <v>66.97</v>
      </c>
      <c r="T1245" t="n">
        <v>41117.66</v>
      </c>
      <c r="U1245" t="n">
        <v>0.43</v>
      </c>
      <c r="V1245" t="n">
        <v>0.79</v>
      </c>
      <c r="W1245" t="n">
        <v>5.44</v>
      </c>
      <c r="X1245" t="n">
        <v>2.53</v>
      </c>
      <c r="Y1245" t="n">
        <v>1</v>
      </c>
      <c r="Z1245" t="n">
        <v>10</v>
      </c>
    </row>
    <row r="1246">
      <c r="A1246" t="n">
        <v>7</v>
      </c>
      <c r="B1246" t="n">
        <v>75</v>
      </c>
      <c r="C1246" t="inlineStr">
        <is>
          <t xml:space="preserve">CONCLUIDO	</t>
        </is>
      </c>
      <c r="D1246" t="n">
        <v>3.2174</v>
      </c>
      <c r="E1246" t="n">
        <v>31.08</v>
      </c>
      <c r="F1246" t="n">
        <v>26.39</v>
      </c>
      <c r="G1246" t="n">
        <v>20.04</v>
      </c>
      <c r="H1246" t="n">
        <v>0.32</v>
      </c>
      <c r="I1246" t="n">
        <v>79</v>
      </c>
      <c r="J1246" t="n">
        <v>152.88</v>
      </c>
      <c r="K1246" t="n">
        <v>49.1</v>
      </c>
      <c r="L1246" t="n">
        <v>2.75</v>
      </c>
      <c r="M1246" t="n">
        <v>77</v>
      </c>
      <c r="N1246" t="n">
        <v>26.03</v>
      </c>
      <c r="O1246" t="n">
        <v>19088.72</v>
      </c>
      <c r="P1246" t="n">
        <v>297.63</v>
      </c>
      <c r="Q1246" t="n">
        <v>1397.45</v>
      </c>
      <c r="R1246" t="n">
        <v>145.21</v>
      </c>
      <c r="S1246" t="n">
        <v>66.97</v>
      </c>
      <c r="T1246" t="n">
        <v>36211.15</v>
      </c>
      <c r="U1246" t="n">
        <v>0.46</v>
      </c>
      <c r="V1246" t="n">
        <v>0.8</v>
      </c>
      <c r="W1246" t="n">
        <v>5.41</v>
      </c>
      <c r="X1246" t="n">
        <v>2.22</v>
      </c>
      <c r="Y1246" t="n">
        <v>1</v>
      </c>
      <c r="Z1246" t="n">
        <v>10</v>
      </c>
    </row>
    <row r="1247">
      <c r="A1247" t="n">
        <v>8</v>
      </c>
      <c r="B1247" t="n">
        <v>75</v>
      </c>
      <c r="C1247" t="inlineStr">
        <is>
          <t xml:space="preserve">CONCLUIDO	</t>
        </is>
      </c>
      <c r="D1247" t="n">
        <v>3.2693</v>
      </c>
      <c r="E1247" t="n">
        <v>30.59</v>
      </c>
      <c r="F1247" t="n">
        <v>26.14</v>
      </c>
      <c r="G1247" t="n">
        <v>22.09</v>
      </c>
      <c r="H1247" t="n">
        <v>0.35</v>
      </c>
      <c r="I1247" t="n">
        <v>71</v>
      </c>
      <c r="J1247" t="n">
        <v>153.23</v>
      </c>
      <c r="K1247" t="n">
        <v>49.1</v>
      </c>
      <c r="L1247" t="n">
        <v>3</v>
      </c>
      <c r="M1247" t="n">
        <v>69</v>
      </c>
      <c r="N1247" t="n">
        <v>26.13</v>
      </c>
      <c r="O1247" t="n">
        <v>19131.85</v>
      </c>
      <c r="P1247" t="n">
        <v>292.8</v>
      </c>
      <c r="Q1247" t="n">
        <v>1397.36</v>
      </c>
      <c r="R1247" t="n">
        <v>137.08</v>
      </c>
      <c r="S1247" t="n">
        <v>66.97</v>
      </c>
      <c r="T1247" t="n">
        <v>32184.92</v>
      </c>
      <c r="U1247" t="n">
        <v>0.49</v>
      </c>
      <c r="V1247" t="n">
        <v>0.8100000000000001</v>
      </c>
      <c r="W1247" t="n">
        <v>5.4</v>
      </c>
      <c r="X1247" t="n">
        <v>1.97</v>
      </c>
      <c r="Y1247" t="n">
        <v>1</v>
      </c>
      <c r="Z1247" t="n">
        <v>10</v>
      </c>
    </row>
    <row r="1248">
      <c r="A1248" t="n">
        <v>9</v>
      </c>
      <c r="B1248" t="n">
        <v>75</v>
      </c>
      <c r="C1248" t="inlineStr">
        <is>
          <t xml:space="preserve">CONCLUIDO	</t>
        </is>
      </c>
      <c r="D1248" t="n">
        <v>3.3058</v>
      </c>
      <c r="E1248" t="n">
        <v>30.25</v>
      </c>
      <c r="F1248" t="n">
        <v>25.99</v>
      </c>
      <c r="G1248" t="n">
        <v>23.99</v>
      </c>
      <c r="H1248" t="n">
        <v>0.37</v>
      </c>
      <c r="I1248" t="n">
        <v>65</v>
      </c>
      <c r="J1248" t="n">
        <v>153.58</v>
      </c>
      <c r="K1248" t="n">
        <v>49.1</v>
      </c>
      <c r="L1248" t="n">
        <v>3.25</v>
      </c>
      <c r="M1248" t="n">
        <v>63</v>
      </c>
      <c r="N1248" t="n">
        <v>26.23</v>
      </c>
      <c r="O1248" t="n">
        <v>19175.02</v>
      </c>
      <c r="P1248" t="n">
        <v>289.29</v>
      </c>
      <c r="Q1248" t="n">
        <v>1397.32</v>
      </c>
      <c r="R1248" t="n">
        <v>131.95</v>
      </c>
      <c r="S1248" t="n">
        <v>66.97</v>
      </c>
      <c r="T1248" t="n">
        <v>29651.07</v>
      </c>
      <c r="U1248" t="n">
        <v>0.51</v>
      </c>
      <c r="V1248" t="n">
        <v>0.8100000000000001</v>
      </c>
      <c r="W1248" t="n">
        <v>5.39</v>
      </c>
      <c r="X1248" t="n">
        <v>1.82</v>
      </c>
      <c r="Y1248" t="n">
        <v>1</v>
      </c>
      <c r="Z1248" t="n">
        <v>10</v>
      </c>
    </row>
    <row r="1249">
      <c r="A1249" t="n">
        <v>10</v>
      </c>
      <c r="B1249" t="n">
        <v>75</v>
      </c>
      <c r="C1249" t="inlineStr">
        <is>
          <t xml:space="preserve">CONCLUIDO	</t>
        </is>
      </c>
      <c r="D1249" t="n">
        <v>3.3377</v>
      </c>
      <c r="E1249" t="n">
        <v>29.96</v>
      </c>
      <c r="F1249" t="n">
        <v>25.85</v>
      </c>
      <c r="G1249" t="n">
        <v>25.85</v>
      </c>
      <c r="H1249" t="n">
        <v>0.4</v>
      </c>
      <c r="I1249" t="n">
        <v>60</v>
      </c>
      <c r="J1249" t="n">
        <v>153.93</v>
      </c>
      <c r="K1249" t="n">
        <v>49.1</v>
      </c>
      <c r="L1249" t="n">
        <v>3.5</v>
      </c>
      <c r="M1249" t="n">
        <v>58</v>
      </c>
      <c r="N1249" t="n">
        <v>26.33</v>
      </c>
      <c r="O1249" t="n">
        <v>19218.22</v>
      </c>
      <c r="P1249" t="n">
        <v>285.97</v>
      </c>
      <c r="Q1249" t="n">
        <v>1397.4</v>
      </c>
      <c r="R1249" t="n">
        <v>127.46</v>
      </c>
      <c r="S1249" t="n">
        <v>66.97</v>
      </c>
      <c r="T1249" t="n">
        <v>27431.4</v>
      </c>
      <c r="U1249" t="n">
        <v>0.53</v>
      </c>
      <c r="V1249" t="n">
        <v>0.8100000000000001</v>
      </c>
      <c r="W1249" t="n">
        <v>5.39</v>
      </c>
      <c r="X1249" t="n">
        <v>1.68</v>
      </c>
      <c r="Y1249" t="n">
        <v>1</v>
      </c>
      <c r="Z1249" t="n">
        <v>10</v>
      </c>
    </row>
    <row r="1250">
      <c r="A1250" t="n">
        <v>11</v>
      </c>
      <c r="B1250" t="n">
        <v>75</v>
      </c>
      <c r="C1250" t="inlineStr">
        <is>
          <t xml:space="preserve">CONCLUIDO	</t>
        </is>
      </c>
      <c r="D1250" t="n">
        <v>3.3704</v>
      </c>
      <c r="E1250" t="n">
        <v>29.67</v>
      </c>
      <c r="F1250" t="n">
        <v>25.71</v>
      </c>
      <c r="G1250" t="n">
        <v>28.05</v>
      </c>
      <c r="H1250" t="n">
        <v>0.43</v>
      </c>
      <c r="I1250" t="n">
        <v>55</v>
      </c>
      <c r="J1250" t="n">
        <v>154.28</v>
      </c>
      <c r="K1250" t="n">
        <v>49.1</v>
      </c>
      <c r="L1250" t="n">
        <v>3.75</v>
      </c>
      <c r="M1250" t="n">
        <v>53</v>
      </c>
      <c r="N1250" t="n">
        <v>26.43</v>
      </c>
      <c r="O1250" t="n">
        <v>19261.45</v>
      </c>
      <c r="P1250" t="n">
        <v>282.48</v>
      </c>
      <c r="Q1250" t="n">
        <v>1397.27</v>
      </c>
      <c r="R1250" t="n">
        <v>123.33</v>
      </c>
      <c r="S1250" t="n">
        <v>66.97</v>
      </c>
      <c r="T1250" t="n">
        <v>25389.79</v>
      </c>
      <c r="U1250" t="n">
        <v>0.54</v>
      </c>
      <c r="V1250" t="n">
        <v>0.82</v>
      </c>
      <c r="W1250" t="n">
        <v>5.37</v>
      </c>
      <c r="X1250" t="n">
        <v>1.55</v>
      </c>
      <c r="Y1250" t="n">
        <v>1</v>
      </c>
      <c r="Z1250" t="n">
        <v>10</v>
      </c>
    </row>
    <row r="1251">
      <c r="A1251" t="n">
        <v>12</v>
      </c>
      <c r="B1251" t="n">
        <v>75</v>
      </c>
      <c r="C1251" t="inlineStr">
        <is>
          <t xml:space="preserve">CONCLUIDO	</t>
        </is>
      </c>
      <c r="D1251" t="n">
        <v>3.3882</v>
      </c>
      <c r="E1251" t="n">
        <v>29.51</v>
      </c>
      <c r="F1251" t="n">
        <v>25.65</v>
      </c>
      <c r="G1251" t="n">
        <v>29.59</v>
      </c>
      <c r="H1251" t="n">
        <v>0.46</v>
      </c>
      <c r="I1251" t="n">
        <v>52</v>
      </c>
      <c r="J1251" t="n">
        <v>154.63</v>
      </c>
      <c r="K1251" t="n">
        <v>49.1</v>
      </c>
      <c r="L1251" t="n">
        <v>4</v>
      </c>
      <c r="M1251" t="n">
        <v>50</v>
      </c>
      <c r="N1251" t="n">
        <v>26.53</v>
      </c>
      <c r="O1251" t="n">
        <v>19304.72</v>
      </c>
      <c r="P1251" t="n">
        <v>279.84</v>
      </c>
      <c r="Q1251" t="n">
        <v>1397.46</v>
      </c>
      <c r="R1251" t="n">
        <v>120.71</v>
      </c>
      <c r="S1251" t="n">
        <v>66.97</v>
      </c>
      <c r="T1251" t="n">
        <v>24094.21</v>
      </c>
      <c r="U1251" t="n">
        <v>0.55</v>
      </c>
      <c r="V1251" t="n">
        <v>0.82</v>
      </c>
      <c r="W1251" t="n">
        <v>5.38</v>
      </c>
      <c r="X1251" t="n">
        <v>1.48</v>
      </c>
      <c r="Y1251" t="n">
        <v>1</v>
      </c>
      <c r="Z1251" t="n">
        <v>10</v>
      </c>
    </row>
    <row r="1252">
      <c r="A1252" t="n">
        <v>13</v>
      </c>
      <c r="B1252" t="n">
        <v>75</v>
      </c>
      <c r="C1252" t="inlineStr">
        <is>
          <t xml:space="preserve">CONCLUIDO	</t>
        </is>
      </c>
      <c r="D1252" t="n">
        <v>3.4158</v>
      </c>
      <c r="E1252" t="n">
        <v>29.28</v>
      </c>
      <c r="F1252" t="n">
        <v>25.53</v>
      </c>
      <c r="G1252" t="n">
        <v>31.92</v>
      </c>
      <c r="H1252" t="n">
        <v>0.49</v>
      </c>
      <c r="I1252" t="n">
        <v>48</v>
      </c>
      <c r="J1252" t="n">
        <v>154.98</v>
      </c>
      <c r="K1252" t="n">
        <v>49.1</v>
      </c>
      <c r="L1252" t="n">
        <v>4.25</v>
      </c>
      <c r="M1252" t="n">
        <v>46</v>
      </c>
      <c r="N1252" t="n">
        <v>26.63</v>
      </c>
      <c r="O1252" t="n">
        <v>19348.03</v>
      </c>
      <c r="P1252" t="n">
        <v>276.78</v>
      </c>
      <c r="Q1252" t="n">
        <v>1397.32</v>
      </c>
      <c r="R1252" t="n">
        <v>116.85</v>
      </c>
      <c r="S1252" t="n">
        <v>66.97</v>
      </c>
      <c r="T1252" t="n">
        <v>22185.05</v>
      </c>
      <c r="U1252" t="n">
        <v>0.57</v>
      </c>
      <c r="V1252" t="n">
        <v>0.82</v>
      </c>
      <c r="W1252" t="n">
        <v>5.38</v>
      </c>
      <c r="X1252" t="n">
        <v>1.37</v>
      </c>
      <c r="Y1252" t="n">
        <v>1</v>
      </c>
      <c r="Z1252" t="n">
        <v>10</v>
      </c>
    </row>
    <row r="1253">
      <c r="A1253" t="n">
        <v>14</v>
      </c>
      <c r="B1253" t="n">
        <v>75</v>
      </c>
      <c r="C1253" t="inlineStr">
        <is>
          <t xml:space="preserve">CONCLUIDO	</t>
        </is>
      </c>
      <c r="D1253" t="n">
        <v>3.4391</v>
      </c>
      <c r="E1253" t="n">
        <v>29.08</v>
      </c>
      <c r="F1253" t="n">
        <v>25.43</v>
      </c>
      <c r="G1253" t="n">
        <v>33.9</v>
      </c>
      <c r="H1253" t="n">
        <v>0.51</v>
      </c>
      <c r="I1253" t="n">
        <v>45</v>
      </c>
      <c r="J1253" t="n">
        <v>155.33</v>
      </c>
      <c r="K1253" t="n">
        <v>49.1</v>
      </c>
      <c r="L1253" t="n">
        <v>4.5</v>
      </c>
      <c r="M1253" t="n">
        <v>43</v>
      </c>
      <c r="N1253" t="n">
        <v>26.74</v>
      </c>
      <c r="O1253" t="n">
        <v>19391.36</v>
      </c>
      <c r="P1253" t="n">
        <v>273.88</v>
      </c>
      <c r="Q1253" t="n">
        <v>1397.26</v>
      </c>
      <c r="R1253" t="n">
        <v>113.56</v>
      </c>
      <c r="S1253" t="n">
        <v>66.97</v>
      </c>
      <c r="T1253" t="n">
        <v>20555</v>
      </c>
      <c r="U1253" t="n">
        <v>0.59</v>
      </c>
      <c r="V1253" t="n">
        <v>0.83</v>
      </c>
      <c r="W1253" t="n">
        <v>5.37</v>
      </c>
      <c r="X1253" t="n">
        <v>1.26</v>
      </c>
      <c r="Y1253" t="n">
        <v>1</v>
      </c>
      <c r="Z1253" t="n">
        <v>10</v>
      </c>
    </row>
    <row r="1254">
      <c r="A1254" t="n">
        <v>15</v>
      </c>
      <c r="B1254" t="n">
        <v>75</v>
      </c>
      <c r="C1254" t="inlineStr">
        <is>
          <t xml:space="preserve">CONCLUIDO	</t>
        </is>
      </c>
      <c r="D1254" t="n">
        <v>3.4607</v>
      </c>
      <c r="E1254" t="n">
        <v>28.9</v>
      </c>
      <c r="F1254" t="n">
        <v>25.34</v>
      </c>
      <c r="G1254" t="n">
        <v>36.19</v>
      </c>
      <c r="H1254" t="n">
        <v>0.54</v>
      </c>
      <c r="I1254" t="n">
        <v>42</v>
      </c>
      <c r="J1254" t="n">
        <v>155.68</v>
      </c>
      <c r="K1254" t="n">
        <v>49.1</v>
      </c>
      <c r="L1254" t="n">
        <v>4.75</v>
      </c>
      <c r="M1254" t="n">
        <v>40</v>
      </c>
      <c r="N1254" t="n">
        <v>26.84</v>
      </c>
      <c r="O1254" t="n">
        <v>19434.74</v>
      </c>
      <c r="P1254" t="n">
        <v>270.67</v>
      </c>
      <c r="Q1254" t="n">
        <v>1397.21</v>
      </c>
      <c r="R1254" t="n">
        <v>110.8</v>
      </c>
      <c r="S1254" t="n">
        <v>66.97</v>
      </c>
      <c r="T1254" t="n">
        <v>19191.5</v>
      </c>
      <c r="U1254" t="n">
        <v>0.6</v>
      </c>
      <c r="V1254" t="n">
        <v>0.83</v>
      </c>
      <c r="W1254" t="n">
        <v>5.36</v>
      </c>
      <c r="X1254" t="n">
        <v>1.17</v>
      </c>
      <c r="Y1254" t="n">
        <v>1</v>
      </c>
      <c r="Z1254" t="n">
        <v>10</v>
      </c>
    </row>
    <row r="1255">
      <c r="A1255" t="n">
        <v>16</v>
      </c>
      <c r="B1255" t="n">
        <v>75</v>
      </c>
      <c r="C1255" t="inlineStr">
        <is>
          <t xml:space="preserve">CONCLUIDO	</t>
        </is>
      </c>
      <c r="D1255" t="n">
        <v>3.4721</v>
      </c>
      <c r="E1255" t="n">
        <v>28.8</v>
      </c>
      <c r="F1255" t="n">
        <v>25.3</v>
      </c>
      <c r="G1255" t="n">
        <v>37.95</v>
      </c>
      <c r="H1255" t="n">
        <v>0.57</v>
      </c>
      <c r="I1255" t="n">
        <v>40</v>
      </c>
      <c r="J1255" t="n">
        <v>156.03</v>
      </c>
      <c r="K1255" t="n">
        <v>49.1</v>
      </c>
      <c r="L1255" t="n">
        <v>5</v>
      </c>
      <c r="M1255" t="n">
        <v>38</v>
      </c>
      <c r="N1255" t="n">
        <v>26.94</v>
      </c>
      <c r="O1255" t="n">
        <v>19478.15</v>
      </c>
      <c r="P1255" t="n">
        <v>268.18</v>
      </c>
      <c r="Q1255" t="n">
        <v>1397.26</v>
      </c>
      <c r="R1255" t="n">
        <v>109.4</v>
      </c>
      <c r="S1255" t="n">
        <v>66.97</v>
      </c>
      <c r="T1255" t="n">
        <v>18501.71</v>
      </c>
      <c r="U1255" t="n">
        <v>0.61</v>
      </c>
      <c r="V1255" t="n">
        <v>0.83</v>
      </c>
      <c r="W1255" t="n">
        <v>5.37</v>
      </c>
      <c r="X1255" t="n">
        <v>1.14</v>
      </c>
      <c r="Y1255" t="n">
        <v>1</v>
      </c>
      <c r="Z1255" t="n">
        <v>10</v>
      </c>
    </row>
    <row r="1256">
      <c r="A1256" t="n">
        <v>17</v>
      </c>
      <c r="B1256" t="n">
        <v>75</v>
      </c>
      <c r="C1256" t="inlineStr">
        <is>
          <t xml:space="preserve">CONCLUIDO	</t>
        </is>
      </c>
      <c r="D1256" t="n">
        <v>3.4875</v>
      </c>
      <c r="E1256" t="n">
        <v>28.67</v>
      </c>
      <c r="F1256" t="n">
        <v>25.24</v>
      </c>
      <c r="G1256" t="n">
        <v>39.85</v>
      </c>
      <c r="H1256" t="n">
        <v>0.59</v>
      </c>
      <c r="I1256" t="n">
        <v>38</v>
      </c>
      <c r="J1256" t="n">
        <v>156.39</v>
      </c>
      <c r="K1256" t="n">
        <v>49.1</v>
      </c>
      <c r="L1256" t="n">
        <v>5.25</v>
      </c>
      <c r="M1256" t="n">
        <v>36</v>
      </c>
      <c r="N1256" t="n">
        <v>27.04</v>
      </c>
      <c r="O1256" t="n">
        <v>19521.59</v>
      </c>
      <c r="P1256" t="n">
        <v>264.92</v>
      </c>
      <c r="Q1256" t="n">
        <v>1397.41</v>
      </c>
      <c r="R1256" t="n">
        <v>107.34</v>
      </c>
      <c r="S1256" t="n">
        <v>66.97</v>
      </c>
      <c r="T1256" t="n">
        <v>17479.74</v>
      </c>
      <c r="U1256" t="n">
        <v>0.62</v>
      </c>
      <c r="V1256" t="n">
        <v>0.83</v>
      </c>
      <c r="W1256" t="n">
        <v>5.36</v>
      </c>
      <c r="X1256" t="n">
        <v>1.07</v>
      </c>
      <c r="Y1256" t="n">
        <v>1</v>
      </c>
      <c r="Z1256" t="n">
        <v>10</v>
      </c>
    </row>
    <row r="1257">
      <c r="A1257" t="n">
        <v>18</v>
      </c>
      <c r="B1257" t="n">
        <v>75</v>
      </c>
      <c r="C1257" t="inlineStr">
        <is>
          <t xml:space="preserve">CONCLUIDO	</t>
        </is>
      </c>
      <c r="D1257" t="n">
        <v>3.5008</v>
      </c>
      <c r="E1257" t="n">
        <v>28.56</v>
      </c>
      <c r="F1257" t="n">
        <v>25.19</v>
      </c>
      <c r="G1257" t="n">
        <v>41.98</v>
      </c>
      <c r="H1257" t="n">
        <v>0.62</v>
      </c>
      <c r="I1257" t="n">
        <v>36</v>
      </c>
      <c r="J1257" t="n">
        <v>156.74</v>
      </c>
      <c r="K1257" t="n">
        <v>49.1</v>
      </c>
      <c r="L1257" t="n">
        <v>5.5</v>
      </c>
      <c r="M1257" t="n">
        <v>34</v>
      </c>
      <c r="N1257" t="n">
        <v>27.14</v>
      </c>
      <c r="O1257" t="n">
        <v>19565.07</v>
      </c>
      <c r="P1257" t="n">
        <v>262.99</v>
      </c>
      <c r="Q1257" t="n">
        <v>1397.33</v>
      </c>
      <c r="R1257" t="n">
        <v>105.89</v>
      </c>
      <c r="S1257" t="n">
        <v>66.97</v>
      </c>
      <c r="T1257" t="n">
        <v>16767.12</v>
      </c>
      <c r="U1257" t="n">
        <v>0.63</v>
      </c>
      <c r="V1257" t="n">
        <v>0.84</v>
      </c>
      <c r="W1257" t="n">
        <v>5.35</v>
      </c>
      <c r="X1257" t="n">
        <v>1.02</v>
      </c>
      <c r="Y1257" t="n">
        <v>1</v>
      </c>
      <c r="Z1257" t="n">
        <v>10</v>
      </c>
    </row>
    <row r="1258">
      <c r="A1258" t="n">
        <v>19</v>
      </c>
      <c r="B1258" t="n">
        <v>75</v>
      </c>
      <c r="C1258" t="inlineStr">
        <is>
          <t xml:space="preserve">CONCLUIDO	</t>
        </is>
      </c>
      <c r="D1258" t="n">
        <v>3.5184</v>
      </c>
      <c r="E1258" t="n">
        <v>28.42</v>
      </c>
      <c r="F1258" t="n">
        <v>25.11</v>
      </c>
      <c r="G1258" t="n">
        <v>44.31</v>
      </c>
      <c r="H1258" t="n">
        <v>0.65</v>
      </c>
      <c r="I1258" t="n">
        <v>34</v>
      </c>
      <c r="J1258" t="n">
        <v>157.09</v>
      </c>
      <c r="K1258" t="n">
        <v>49.1</v>
      </c>
      <c r="L1258" t="n">
        <v>5.75</v>
      </c>
      <c r="M1258" t="n">
        <v>32</v>
      </c>
      <c r="N1258" t="n">
        <v>27.25</v>
      </c>
      <c r="O1258" t="n">
        <v>19608.58</v>
      </c>
      <c r="P1258" t="n">
        <v>259.96</v>
      </c>
      <c r="Q1258" t="n">
        <v>1397.2</v>
      </c>
      <c r="R1258" t="n">
        <v>103.18</v>
      </c>
      <c r="S1258" t="n">
        <v>66.97</v>
      </c>
      <c r="T1258" t="n">
        <v>15421.58</v>
      </c>
      <c r="U1258" t="n">
        <v>0.65</v>
      </c>
      <c r="V1258" t="n">
        <v>0.84</v>
      </c>
      <c r="W1258" t="n">
        <v>5.35</v>
      </c>
      <c r="X1258" t="n">
        <v>0.9399999999999999</v>
      </c>
      <c r="Y1258" t="n">
        <v>1</v>
      </c>
      <c r="Z1258" t="n">
        <v>10</v>
      </c>
    </row>
    <row r="1259">
      <c r="A1259" t="n">
        <v>20</v>
      </c>
      <c r="B1259" t="n">
        <v>75</v>
      </c>
      <c r="C1259" t="inlineStr">
        <is>
          <t xml:space="preserve">CONCLUIDO	</t>
        </is>
      </c>
      <c r="D1259" t="n">
        <v>3.5319</v>
      </c>
      <c r="E1259" t="n">
        <v>28.31</v>
      </c>
      <c r="F1259" t="n">
        <v>25.06</v>
      </c>
      <c r="G1259" t="n">
        <v>46.99</v>
      </c>
      <c r="H1259" t="n">
        <v>0.67</v>
      </c>
      <c r="I1259" t="n">
        <v>32</v>
      </c>
      <c r="J1259" t="n">
        <v>157.44</v>
      </c>
      <c r="K1259" t="n">
        <v>49.1</v>
      </c>
      <c r="L1259" t="n">
        <v>6</v>
      </c>
      <c r="M1259" t="n">
        <v>30</v>
      </c>
      <c r="N1259" t="n">
        <v>27.35</v>
      </c>
      <c r="O1259" t="n">
        <v>19652.13</v>
      </c>
      <c r="P1259" t="n">
        <v>257.07</v>
      </c>
      <c r="Q1259" t="n">
        <v>1397.36</v>
      </c>
      <c r="R1259" t="n">
        <v>101.24</v>
      </c>
      <c r="S1259" t="n">
        <v>66.97</v>
      </c>
      <c r="T1259" t="n">
        <v>14461.28</v>
      </c>
      <c r="U1259" t="n">
        <v>0.66</v>
      </c>
      <c r="V1259" t="n">
        <v>0.84</v>
      </c>
      <c r="W1259" t="n">
        <v>5.36</v>
      </c>
      <c r="X1259" t="n">
        <v>0.89</v>
      </c>
      <c r="Y1259" t="n">
        <v>1</v>
      </c>
      <c r="Z1259" t="n">
        <v>10</v>
      </c>
    </row>
    <row r="1260">
      <c r="A1260" t="n">
        <v>21</v>
      </c>
      <c r="B1260" t="n">
        <v>75</v>
      </c>
      <c r="C1260" t="inlineStr">
        <is>
          <t xml:space="preserve">CONCLUIDO	</t>
        </is>
      </c>
      <c r="D1260" t="n">
        <v>3.5393</v>
      </c>
      <c r="E1260" t="n">
        <v>28.25</v>
      </c>
      <c r="F1260" t="n">
        <v>25.03</v>
      </c>
      <c r="G1260" t="n">
        <v>48.45</v>
      </c>
      <c r="H1260" t="n">
        <v>0.7</v>
      </c>
      <c r="I1260" t="n">
        <v>31</v>
      </c>
      <c r="J1260" t="n">
        <v>157.8</v>
      </c>
      <c r="K1260" t="n">
        <v>49.1</v>
      </c>
      <c r="L1260" t="n">
        <v>6.25</v>
      </c>
      <c r="M1260" t="n">
        <v>29</v>
      </c>
      <c r="N1260" t="n">
        <v>27.45</v>
      </c>
      <c r="O1260" t="n">
        <v>19695.71</v>
      </c>
      <c r="P1260" t="n">
        <v>254.65</v>
      </c>
      <c r="Q1260" t="n">
        <v>1397.18</v>
      </c>
      <c r="R1260" t="n">
        <v>100.64</v>
      </c>
      <c r="S1260" t="n">
        <v>66.97</v>
      </c>
      <c r="T1260" t="n">
        <v>14164.41</v>
      </c>
      <c r="U1260" t="n">
        <v>0.67</v>
      </c>
      <c r="V1260" t="n">
        <v>0.84</v>
      </c>
      <c r="W1260" t="n">
        <v>5.35</v>
      </c>
      <c r="X1260" t="n">
        <v>0.86</v>
      </c>
      <c r="Y1260" t="n">
        <v>1</v>
      </c>
      <c r="Z1260" t="n">
        <v>10</v>
      </c>
    </row>
    <row r="1261">
      <c r="A1261" t="n">
        <v>22</v>
      </c>
      <c r="B1261" t="n">
        <v>75</v>
      </c>
      <c r="C1261" t="inlineStr">
        <is>
          <t xml:space="preserve">CONCLUIDO	</t>
        </is>
      </c>
      <c r="D1261" t="n">
        <v>3.5567</v>
      </c>
      <c r="E1261" t="n">
        <v>28.12</v>
      </c>
      <c r="F1261" t="n">
        <v>24.95</v>
      </c>
      <c r="G1261" t="n">
        <v>51.63</v>
      </c>
      <c r="H1261" t="n">
        <v>0.73</v>
      </c>
      <c r="I1261" t="n">
        <v>29</v>
      </c>
      <c r="J1261" t="n">
        <v>158.15</v>
      </c>
      <c r="K1261" t="n">
        <v>49.1</v>
      </c>
      <c r="L1261" t="n">
        <v>6.5</v>
      </c>
      <c r="M1261" t="n">
        <v>27</v>
      </c>
      <c r="N1261" t="n">
        <v>27.56</v>
      </c>
      <c r="O1261" t="n">
        <v>19739.33</v>
      </c>
      <c r="P1261" t="n">
        <v>251.79</v>
      </c>
      <c r="Q1261" t="n">
        <v>1397.24</v>
      </c>
      <c r="R1261" t="n">
        <v>98.44</v>
      </c>
      <c r="S1261" t="n">
        <v>66.97</v>
      </c>
      <c r="T1261" t="n">
        <v>13078.58</v>
      </c>
      <c r="U1261" t="n">
        <v>0.68</v>
      </c>
      <c r="V1261" t="n">
        <v>0.84</v>
      </c>
      <c r="W1261" t="n">
        <v>5.33</v>
      </c>
      <c r="X1261" t="n">
        <v>0.79</v>
      </c>
      <c r="Y1261" t="n">
        <v>1</v>
      </c>
      <c r="Z1261" t="n">
        <v>10</v>
      </c>
    </row>
    <row r="1262">
      <c r="A1262" t="n">
        <v>23</v>
      </c>
      <c r="B1262" t="n">
        <v>75</v>
      </c>
      <c r="C1262" t="inlineStr">
        <is>
          <t xml:space="preserve">CONCLUIDO	</t>
        </is>
      </c>
      <c r="D1262" t="n">
        <v>3.5625</v>
      </c>
      <c r="E1262" t="n">
        <v>28.07</v>
      </c>
      <c r="F1262" t="n">
        <v>24.94</v>
      </c>
      <c r="G1262" t="n">
        <v>53.44</v>
      </c>
      <c r="H1262" t="n">
        <v>0.75</v>
      </c>
      <c r="I1262" t="n">
        <v>28</v>
      </c>
      <c r="J1262" t="n">
        <v>158.51</v>
      </c>
      <c r="K1262" t="n">
        <v>49.1</v>
      </c>
      <c r="L1262" t="n">
        <v>6.75</v>
      </c>
      <c r="M1262" t="n">
        <v>26</v>
      </c>
      <c r="N1262" t="n">
        <v>27.66</v>
      </c>
      <c r="O1262" t="n">
        <v>19782.99</v>
      </c>
      <c r="P1262" t="n">
        <v>250.14</v>
      </c>
      <c r="Q1262" t="n">
        <v>1397.22</v>
      </c>
      <c r="R1262" t="n">
        <v>97.76000000000001</v>
      </c>
      <c r="S1262" t="n">
        <v>66.97</v>
      </c>
      <c r="T1262" t="n">
        <v>12739.27</v>
      </c>
      <c r="U1262" t="n">
        <v>0.6899999999999999</v>
      </c>
      <c r="V1262" t="n">
        <v>0.84</v>
      </c>
      <c r="W1262" t="n">
        <v>5.34</v>
      </c>
      <c r="X1262" t="n">
        <v>0.77</v>
      </c>
      <c r="Y1262" t="n">
        <v>1</v>
      </c>
      <c r="Z1262" t="n">
        <v>10</v>
      </c>
    </row>
    <row r="1263">
      <c r="A1263" t="n">
        <v>24</v>
      </c>
      <c r="B1263" t="n">
        <v>75</v>
      </c>
      <c r="C1263" t="inlineStr">
        <is>
          <t xml:space="preserve">CONCLUIDO	</t>
        </is>
      </c>
      <c r="D1263" t="n">
        <v>3.568</v>
      </c>
      <c r="E1263" t="n">
        <v>28.03</v>
      </c>
      <c r="F1263" t="n">
        <v>24.93</v>
      </c>
      <c r="G1263" t="n">
        <v>55.39</v>
      </c>
      <c r="H1263" t="n">
        <v>0.78</v>
      </c>
      <c r="I1263" t="n">
        <v>27</v>
      </c>
      <c r="J1263" t="n">
        <v>158.86</v>
      </c>
      <c r="K1263" t="n">
        <v>49.1</v>
      </c>
      <c r="L1263" t="n">
        <v>7</v>
      </c>
      <c r="M1263" t="n">
        <v>25</v>
      </c>
      <c r="N1263" t="n">
        <v>27.77</v>
      </c>
      <c r="O1263" t="n">
        <v>19826.68</v>
      </c>
      <c r="P1263" t="n">
        <v>245.36</v>
      </c>
      <c r="Q1263" t="n">
        <v>1397.2</v>
      </c>
      <c r="R1263" t="n">
        <v>97.25</v>
      </c>
      <c r="S1263" t="n">
        <v>66.97</v>
      </c>
      <c r="T1263" t="n">
        <v>12492.75</v>
      </c>
      <c r="U1263" t="n">
        <v>0.6899999999999999</v>
      </c>
      <c r="V1263" t="n">
        <v>0.84</v>
      </c>
      <c r="W1263" t="n">
        <v>5.34</v>
      </c>
      <c r="X1263" t="n">
        <v>0.76</v>
      </c>
      <c r="Y1263" t="n">
        <v>1</v>
      </c>
      <c r="Z1263" t="n">
        <v>10</v>
      </c>
    </row>
    <row r="1264">
      <c r="A1264" t="n">
        <v>25</v>
      </c>
      <c r="B1264" t="n">
        <v>75</v>
      </c>
      <c r="C1264" t="inlineStr">
        <is>
          <t xml:space="preserve">CONCLUIDO	</t>
        </is>
      </c>
      <c r="D1264" t="n">
        <v>3.5775</v>
      </c>
      <c r="E1264" t="n">
        <v>27.95</v>
      </c>
      <c r="F1264" t="n">
        <v>24.88</v>
      </c>
      <c r="G1264" t="n">
        <v>57.42</v>
      </c>
      <c r="H1264" t="n">
        <v>0.8100000000000001</v>
      </c>
      <c r="I1264" t="n">
        <v>26</v>
      </c>
      <c r="J1264" t="n">
        <v>159.22</v>
      </c>
      <c r="K1264" t="n">
        <v>49.1</v>
      </c>
      <c r="L1264" t="n">
        <v>7.25</v>
      </c>
      <c r="M1264" t="n">
        <v>24</v>
      </c>
      <c r="N1264" t="n">
        <v>27.87</v>
      </c>
      <c r="O1264" t="n">
        <v>19870.53</v>
      </c>
      <c r="P1264" t="n">
        <v>243.98</v>
      </c>
      <c r="Q1264" t="n">
        <v>1397.23</v>
      </c>
      <c r="R1264" t="n">
        <v>95.70999999999999</v>
      </c>
      <c r="S1264" t="n">
        <v>66.97</v>
      </c>
      <c r="T1264" t="n">
        <v>11725.03</v>
      </c>
      <c r="U1264" t="n">
        <v>0.7</v>
      </c>
      <c r="V1264" t="n">
        <v>0.85</v>
      </c>
      <c r="W1264" t="n">
        <v>5.34</v>
      </c>
      <c r="X1264" t="n">
        <v>0.72</v>
      </c>
      <c r="Y1264" t="n">
        <v>1</v>
      </c>
      <c r="Z1264" t="n">
        <v>10</v>
      </c>
    </row>
    <row r="1265">
      <c r="A1265" t="n">
        <v>26</v>
      </c>
      <c r="B1265" t="n">
        <v>75</v>
      </c>
      <c r="C1265" t="inlineStr">
        <is>
          <t xml:space="preserve">CONCLUIDO	</t>
        </is>
      </c>
      <c r="D1265" t="n">
        <v>3.5939</v>
      </c>
      <c r="E1265" t="n">
        <v>27.83</v>
      </c>
      <c r="F1265" t="n">
        <v>24.82</v>
      </c>
      <c r="G1265" t="n">
        <v>62.04</v>
      </c>
      <c r="H1265" t="n">
        <v>0.83</v>
      </c>
      <c r="I1265" t="n">
        <v>24</v>
      </c>
      <c r="J1265" t="n">
        <v>159.57</v>
      </c>
      <c r="K1265" t="n">
        <v>49.1</v>
      </c>
      <c r="L1265" t="n">
        <v>7.5</v>
      </c>
      <c r="M1265" t="n">
        <v>22</v>
      </c>
      <c r="N1265" t="n">
        <v>27.98</v>
      </c>
      <c r="O1265" t="n">
        <v>19914.3</v>
      </c>
      <c r="P1265" t="n">
        <v>240.63</v>
      </c>
      <c r="Q1265" t="n">
        <v>1397.18</v>
      </c>
      <c r="R1265" t="n">
        <v>93.81</v>
      </c>
      <c r="S1265" t="n">
        <v>66.97</v>
      </c>
      <c r="T1265" t="n">
        <v>10784.83</v>
      </c>
      <c r="U1265" t="n">
        <v>0.71</v>
      </c>
      <c r="V1265" t="n">
        <v>0.85</v>
      </c>
      <c r="W1265" t="n">
        <v>5.33</v>
      </c>
      <c r="X1265" t="n">
        <v>0.65</v>
      </c>
      <c r="Y1265" t="n">
        <v>1</v>
      </c>
      <c r="Z1265" t="n">
        <v>10</v>
      </c>
    </row>
    <row r="1266">
      <c r="A1266" t="n">
        <v>27</v>
      </c>
      <c r="B1266" t="n">
        <v>75</v>
      </c>
      <c r="C1266" t="inlineStr">
        <is>
          <t xml:space="preserve">CONCLUIDO	</t>
        </is>
      </c>
      <c r="D1266" t="n">
        <v>3.6</v>
      </c>
      <c r="E1266" t="n">
        <v>27.78</v>
      </c>
      <c r="F1266" t="n">
        <v>24.8</v>
      </c>
      <c r="G1266" t="n">
        <v>64.69</v>
      </c>
      <c r="H1266" t="n">
        <v>0.86</v>
      </c>
      <c r="I1266" t="n">
        <v>23</v>
      </c>
      <c r="J1266" t="n">
        <v>159.92</v>
      </c>
      <c r="K1266" t="n">
        <v>49.1</v>
      </c>
      <c r="L1266" t="n">
        <v>7.75</v>
      </c>
      <c r="M1266" t="n">
        <v>20</v>
      </c>
      <c r="N1266" t="n">
        <v>28.08</v>
      </c>
      <c r="O1266" t="n">
        <v>19958.1</v>
      </c>
      <c r="P1266" t="n">
        <v>238.12</v>
      </c>
      <c r="Q1266" t="n">
        <v>1397.22</v>
      </c>
      <c r="R1266" t="n">
        <v>93.22</v>
      </c>
      <c r="S1266" t="n">
        <v>66.97</v>
      </c>
      <c r="T1266" t="n">
        <v>10494.23</v>
      </c>
      <c r="U1266" t="n">
        <v>0.72</v>
      </c>
      <c r="V1266" t="n">
        <v>0.85</v>
      </c>
      <c r="W1266" t="n">
        <v>5.33</v>
      </c>
      <c r="X1266" t="n">
        <v>0.63</v>
      </c>
      <c r="Y1266" t="n">
        <v>1</v>
      </c>
      <c r="Z1266" t="n">
        <v>10</v>
      </c>
    </row>
    <row r="1267">
      <c r="A1267" t="n">
        <v>28</v>
      </c>
      <c r="B1267" t="n">
        <v>75</v>
      </c>
      <c r="C1267" t="inlineStr">
        <is>
          <t xml:space="preserve">CONCLUIDO	</t>
        </is>
      </c>
      <c r="D1267" t="n">
        <v>3.6014</v>
      </c>
      <c r="E1267" t="n">
        <v>27.77</v>
      </c>
      <c r="F1267" t="n">
        <v>24.79</v>
      </c>
      <c r="G1267" t="n">
        <v>64.66</v>
      </c>
      <c r="H1267" t="n">
        <v>0.88</v>
      </c>
      <c r="I1267" t="n">
        <v>23</v>
      </c>
      <c r="J1267" t="n">
        <v>160.28</v>
      </c>
      <c r="K1267" t="n">
        <v>49.1</v>
      </c>
      <c r="L1267" t="n">
        <v>8</v>
      </c>
      <c r="M1267" t="n">
        <v>20</v>
      </c>
      <c r="N1267" t="n">
        <v>28.19</v>
      </c>
      <c r="O1267" t="n">
        <v>20001.93</v>
      </c>
      <c r="P1267" t="n">
        <v>236.24</v>
      </c>
      <c r="Q1267" t="n">
        <v>1397.18</v>
      </c>
      <c r="R1267" t="n">
        <v>92.65000000000001</v>
      </c>
      <c r="S1267" t="n">
        <v>66.97</v>
      </c>
      <c r="T1267" t="n">
        <v>10212.3</v>
      </c>
      <c r="U1267" t="n">
        <v>0.72</v>
      </c>
      <c r="V1267" t="n">
        <v>0.85</v>
      </c>
      <c r="W1267" t="n">
        <v>5.33</v>
      </c>
      <c r="X1267" t="n">
        <v>0.62</v>
      </c>
      <c r="Y1267" t="n">
        <v>1</v>
      </c>
      <c r="Z1267" t="n">
        <v>10</v>
      </c>
    </row>
    <row r="1268">
      <c r="A1268" t="n">
        <v>29</v>
      </c>
      <c r="B1268" t="n">
        <v>75</v>
      </c>
      <c r="C1268" t="inlineStr">
        <is>
          <t xml:space="preserve">CONCLUIDO	</t>
        </is>
      </c>
      <c r="D1268" t="n">
        <v>3.607</v>
      </c>
      <c r="E1268" t="n">
        <v>27.72</v>
      </c>
      <c r="F1268" t="n">
        <v>24.78</v>
      </c>
      <c r="G1268" t="n">
        <v>67.56999999999999</v>
      </c>
      <c r="H1268" t="n">
        <v>0.91</v>
      </c>
      <c r="I1268" t="n">
        <v>22</v>
      </c>
      <c r="J1268" t="n">
        <v>160.64</v>
      </c>
      <c r="K1268" t="n">
        <v>49.1</v>
      </c>
      <c r="L1268" t="n">
        <v>8.25</v>
      </c>
      <c r="M1268" t="n">
        <v>18</v>
      </c>
      <c r="N1268" t="n">
        <v>28.29</v>
      </c>
      <c r="O1268" t="n">
        <v>20045.81</v>
      </c>
      <c r="P1268" t="n">
        <v>234.31</v>
      </c>
      <c r="Q1268" t="n">
        <v>1397.19</v>
      </c>
      <c r="R1268" t="n">
        <v>92.16</v>
      </c>
      <c r="S1268" t="n">
        <v>66.97</v>
      </c>
      <c r="T1268" t="n">
        <v>9970.940000000001</v>
      </c>
      <c r="U1268" t="n">
        <v>0.73</v>
      </c>
      <c r="V1268" t="n">
        <v>0.85</v>
      </c>
      <c r="W1268" t="n">
        <v>5.34</v>
      </c>
      <c r="X1268" t="n">
        <v>0.61</v>
      </c>
      <c r="Y1268" t="n">
        <v>1</v>
      </c>
      <c r="Z1268" t="n">
        <v>10</v>
      </c>
    </row>
    <row r="1269">
      <c r="A1269" t="n">
        <v>30</v>
      </c>
      <c r="B1269" t="n">
        <v>75</v>
      </c>
      <c r="C1269" t="inlineStr">
        <is>
          <t xml:space="preserve">CONCLUIDO	</t>
        </is>
      </c>
      <c r="D1269" t="n">
        <v>3.6136</v>
      </c>
      <c r="E1269" t="n">
        <v>27.67</v>
      </c>
      <c r="F1269" t="n">
        <v>24.76</v>
      </c>
      <c r="G1269" t="n">
        <v>70.73</v>
      </c>
      <c r="H1269" t="n">
        <v>0.9399999999999999</v>
      </c>
      <c r="I1269" t="n">
        <v>21</v>
      </c>
      <c r="J1269" t="n">
        <v>160.99</v>
      </c>
      <c r="K1269" t="n">
        <v>49.1</v>
      </c>
      <c r="L1269" t="n">
        <v>8.5</v>
      </c>
      <c r="M1269" t="n">
        <v>14</v>
      </c>
      <c r="N1269" t="n">
        <v>28.4</v>
      </c>
      <c r="O1269" t="n">
        <v>20089.72</v>
      </c>
      <c r="P1269" t="n">
        <v>231.32</v>
      </c>
      <c r="Q1269" t="n">
        <v>1397.24</v>
      </c>
      <c r="R1269" t="n">
        <v>91.51000000000001</v>
      </c>
      <c r="S1269" t="n">
        <v>66.97</v>
      </c>
      <c r="T1269" t="n">
        <v>9654.02</v>
      </c>
      <c r="U1269" t="n">
        <v>0.73</v>
      </c>
      <c r="V1269" t="n">
        <v>0.85</v>
      </c>
      <c r="W1269" t="n">
        <v>5.34</v>
      </c>
      <c r="X1269" t="n">
        <v>0.59</v>
      </c>
      <c r="Y1269" t="n">
        <v>1</v>
      </c>
      <c r="Z1269" t="n">
        <v>10</v>
      </c>
    </row>
    <row r="1270">
      <c r="A1270" t="n">
        <v>31</v>
      </c>
      <c r="B1270" t="n">
        <v>75</v>
      </c>
      <c r="C1270" t="inlineStr">
        <is>
          <t xml:space="preserve">CONCLUIDO	</t>
        </is>
      </c>
      <c r="D1270" t="n">
        <v>3.6236</v>
      </c>
      <c r="E1270" t="n">
        <v>27.6</v>
      </c>
      <c r="F1270" t="n">
        <v>24.71</v>
      </c>
      <c r="G1270" t="n">
        <v>74.13</v>
      </c>
      <c r="H1270" t="n">
        <v>0.96</v>
      </c>
      <c r="I1270" t="n">
        <v>20</v>
      </c>
      <c r="J1270" t="n">
        <v>161.35</v>
      </c>
      <c r="K1270" t="n">
        <v>49.1</v>
      </c>
      <c r="L1270" t="n">
        <v>8.75</v>
      </c>
      <c r="M1270" t="n">
        <v>9</v>
      </c>
      <c r="N1270" t="n">
        <v>28.5</v>
      </c>
      <c r="O1270" t="n">
        <v>20133.66</v>
      </c>
      <c r="P1270" t="n">
        <v>228.47</v>
      </c>
      <c r="Q1270" t="n">
        <v>1397.29</v>
      </c>
      <c r="R1270" t="n">
        <v>89.73</v>
      </c>
      <c r="S1270" t="n">
        <v>66.97</v>
      </c>
      <c r="T1270" t="n">
        <v>8769.17</v>
      </c>
      <c r="U1270" t="n">
        <v>0.75</v>
      </c>
      <c r="V1270" t="n">
        <v>0.85</v>
      </c>
      <c r="W1270" t="n">
        <v>5.34</v>
      </c>
      <c r="X1270" t="n">
        <v>0.54</v>
      </c>
      <c r="Y1270" t="n">
        <v>1</v>
      </c>
      <c r="Z1270" t="n">
        <v>10</v>
      </c>
    </row>
    <row r="1271">
      <c r="A1271" t="n">
        <v>32</v>
      </c>
      <c r="B1271" t="n">
        <v>75</v>
      </c>
      <c r="C1271" t="inlineStr">
        <is>
          <t xml:space="preserve">CONCLUIDO	</t>
        </is>
      </c>
      <c r="D1271" t="n">
        <v>3.6218</v>
      </c>
      <c r="E1271" t="n">
        <v>27.61</v>
      </c>
      <c r="F1271" t="n">
        <v>24.72</v>
      </c>
      <c r="G1271" t="n">
        <v>74.17</v>
      </c>
      <c r="H1271" t="n">
        <v>0.99</v>
      </c>
      <c r="I1271" t="n">
        <v>20</v>
      </c>
      <c r="J1271" t="n">
        <v>161.71</v>
      </c>
      <c r="K1271" t="n">
        <v>49.1</v>
      </c>
      <c r="L1271" t="n">
        <v>9</v>
      </c>
      <c r="M1271" t="n">
        <v>4</v>
      </c>
      <c r="N1271" t="n">
        <v>28.61</v>
      </c>
      <c r="O1271" t="n">
        <v>20177.64</v>
      </c>
      <c r="P1271" t="n">
        <v>229.23</v>
      </c>
      <c r="Q1271" t="n">
        <v>1397.39</v>
      </c>
      <c r="R1271" t="n">
        <v>90.01000000000001</v>
      </c>
      <c r="S1271" t="n">
        <v>66.97</v>
      </c>
      <c r="T1271" t="n">
        <v>8907.209999999999</v>
      </c>
      <c r="U1271" t="n">
        <v>0.74</v>
      </c>
      <c r="V1271" t="n">
        <v>0.85</v>
      </c>
      <c r="W1271" t="n">
        <v>5.34</v>
      </c>
      <c r="X1271" t="n">
        <v>0.5600000000000001</v>
      </c>
      <c r="Y1271" t="n">
        <v>1</v>
      </c>
      <c r="Z1271" t="n">
        <v>10</v>
      </c>
    </row>
    <row r="1272">
      <c r="A1272" t="n">
        <v>33</v>
      </c>
      <c r="B1272" t="n">
        <v>75</v>
      </c>
      <c r="C1272" t="inlineStr">
        <is>
          <t xml:space="preserve">CONCLUIDO	</t>
        </is>
      </c>
      <c r="D1272" t="n">
        <v>3.6207</v>
      </c>
      <c r="E1272" t="n">
        <v>27.62</v>
      </c>
      <c r="F1272" t="n">
        <v>24.73</v>
      </c>
      <c r="G1272" t="n">
        <v>74.19</v>
      </c>
      <c r="H1272" t="n">
        <v>1.01</v>
      </c>
      <c r="I1272" t="n">
        <v>20</v>
      </c>
      <c r="J1272" t="n">
        <v>162.06</v>
      </c>
      <c r="K1272" t="n">
        <v>49.1</v>
      </c>
      <c r="L1272" t="n">
        <v>9.25</v>
      </c>
      <c r="M1272" t="n">
        <v>2</v>
      </c>
      <c r="N1272" t="n">
        <v>28.72</v>
      </c>
      <c r="O1272" t="n">
        <v>20221.66</v>
      </c>
      <c r="P1272" t="n">
        <v>229.39</v>
      </c>
      <c r="Q1272" t="n">
        <v>1397.38</v>
      </c>
      <c r="R1272" t="n">
        <v>90.34</v>
      </c>
      <c r="S1272" t="n">
        <v>66.97</v>
      </c>
      <c r="T1272" t="n">
        <v>9073.18</v>
      </c>
      <c r="U1272" t="n">
        <v>0.74</v>
      </c>
      <c r="V1272" t="n">
        <v>0.85</v>
      </c>
      <c r="W1272" t="n">
        <v>5.34</v>
      </c>
      <c r="X1272" t="n">
        <v>0.5600000000000001</v>
      </c>
      <c r="Y1272" t="n">
        <v>1</v>
      </c>
      <c r="Z1272" t="n">
        <v>10</v>
      </c>
    </row>
    <row r="1273">
      <c r="A1273" t="n">
        <v>34</v>
      </c>
      <c r="B1273" t="n">
        <v>75</v>
      </c>
      <c r="C1273" t="inlineStr">
        <is>
          <t xml:space="preserve">CONCLUIDO	</t>
        </is>
      </c>
      <c r="D1273" t="n">
        <v>3.6201</v>
      </c>
      <c r="E1273" t="n">
        <v>27.62</v>
      </c>
      <c r="F1273" t="n">
        <v>24.74</v>
      </c>
      <c r="G1273" t="n">
        <v>74.20999999999999</v>
      </c>
      <c r="H1273" t="n">
        <v>1.04</v>
      </c>
      <c r="I1273" t="n">
        <v>20</v>
      </c>
      <c r="J1273" t="n">
        <v>162.42</v>
      </c>
      <c r="K1273" t="n">
        <v>49.1</v>
      </c>
      <c r="L1273" t="n">
        <v>9.5</v>
      </c>
      <c r="M1273" t="n">
        <v>0</v>
      </c>
      <c r="N1273" t="n">
        <v>28.82</v>
      </c>
      <c r="O1273" t="n">
        <v>20265.72</v>
      </c>
      <c r="P1273" t="n">
        <v>229.91</v>
      </c>
      <c r="Q1273" t="n">
        <v>1397.38</v>
      </c>
      <c r="R1273" t="n">
        <v>90.36</v>
      </c>
      <c r="S1273" t="n">
        <v>66.97</v>
      </c>
      <c r="T1273" t="n">
        <v>9083.09</v>
      </c>
      <c r="U1273" t="n">
        <v>0.74</v>
      </c>
      <c r="V1273" t="n">
        <v>0.85</v>
      </c>
      <c r="W1273" t="n">
        <v>5.35</v>
      </c>
      <c r="X1273" t="n">
        <v>0.57</v>
      </c>
      <c r="Y1273" t="n">
        <v>1</v>
      </c>
      <c r="Z1273" t="n">
        <v>10</v>
      </c>
    </row>
    <row r="1274">
      <c r="A1274" t="n">
        <v>0</v>
      </c>
      <c r="B1274" t="n">
        <v>95</v>
      </c>
      <c r="C1274" t="inlineStr">
        <is>
          <t xml:space="preserve">CONCLUIDO	</t>
        </is>
      </c>
      <c r="D1274" t="n">
        <v>2.0404</v>
      </c>
      <c r="E1274" t="n">
        <v>49.01</v>
      </c>
      <c r="F1274" t="n">
        <v>34.11</v>
      </c>
      <c r="G1274" t="n">
        <v>6.13</v>
      </c>
      <c r="H1274" t="n">
        <v>0.1</v>
      </c>
      <c r="I1274" t="n">
        <v>334</v>
      </c>
      <c r="J1274" t="n">
        <v>185.69</v>
      </c>
      <c r="K1274" t="n">
        <v>53.44</v>
      </c>
      <c r="L1274" t="n">
        <v>1</v>
      </c>
      <c r="M1274" t="n">
        <v>332</v>
      </c>
      <c r="N1274" t="n">
        <v>36.26</v>
      </c>
      <c r="O1274" t="n">
        <v>23136.14</v>
      </c>
      <c r="P1274" t="n">
        <v>460.95</v>
      </c>
      <c r="Q1274" t="n">
        <v>1398.12</v>
      </c>
      <c r="R1274" t="n">
        <v>397.19</v>
      </c>
      <c r="S1274" t="n">
        <v>66.97</v>
      </c>
      <c r="T1274" t="n">
        <v>160927.28</v>
      </c>
      <c r="U1274" t="n">
        <v>0.17</v>
      </c>
      <c r="V1274" t="n">
        <v>0.62</v>
      </c>
      <c r="W1274" t="n">
        <v>5.84</v>
      </c>
      <c r="X1274" t="n">
        <v>9.93</v>
      </c>
      <c r="Y1274" t="n">
        <v>1</v>
      </c>
      <c r="Z1274" t="n">
        <v>10</v>
      </c>
    </row>
    <row r="1275">
      <c r="A1275" t="n">
        <v>1</v>
      </c>
      <c r="B1275" t="n">
        <v>95</v>
      </c>
      <c r="C1275" t="inlineStr">
        <is>
          <t xml:space="preserve">CONCLUIDO	</t>
        </is>
      </c>
      <c r="D1275" t="n">
        <v>2.326</v>
      </c>
      <c r="E1275" t="n">
        <v>42.99</v>
      </c>
      <c r="F1275" t="n">
        <v>31.4</v>
      </c>
      <c r="G1275" t="n">
        <v>7.69</v>
      </c>
      <c r="H1275" t="n">
        <v>0.12</v>
      </c>
      <c r="I1275" t="n">
        <v>245</v>
      </c>
      <c r="J1275" t="n">
        <v>186.07</v>
      </c>
      <c r="K1275" t="n">
        <v>53.44</v>
      </c>
      <c r="L1275" t="n">
        <v>1.25</v>
      </c>
      <c r="M1275" t="n">
        <v>243</v>
      </c>
      <c r="N1275" t="n">
        <v>36.39</v>
      </c>
      <c r="O1275" t="n">
        <v>23182.76</v>
      </c>
      <c r="P1275" t="n">
        <v>422.94</v>
      </c>
      <c r="Q1275" t="n">
        <v>1397.68</v>
      </c>
      <c r="R1275" t="n">
        <v>307.64</v>
      </c>
      <c r="S1275" t="n">
        <v>66.97</v>
      </c>
      <c r="T1275" t="n">
        <v>116597.86</v>
      </c>
      <c r="U1275" t="n">
        <v>0.22</v>
      </c>
      <c r="V1275" t="n">
        <v>0.67</v>
      </c>
      <c r="W1275" t="n">
        <v>5.72</v>
      </c>
      <c r="X1275" t="n">
        <v>7.23</v>
      </c>
      <c r="Y1275" t="n">
        <v>1</v>
      </c>
      <c r="Z1275" t="n">
        <v>10</v>
      </c>
    </row>
    <row r="1276">
      <c r="A1276" t="n">
        <v>2</v>
      </c>
      <c r="B1276" t="n">
        <v>95</v>
      </c>
      <c r="C1276" t="inlineStr">
        <is>
          <t xml:space="preserve">CONCLUIDO	</t>
        </is>
      </c>
      <c r="D1276" t="n">
        <v>2.5325</v>
      </c>
      <c r="E1276" t="n">
        <v>39.49</v>
      </c>
      <c r="F1276" t="n">
        <v>29.83</v>
      </c>
      <c r="G1276" t="n">
        <v>9.279999999999999</v>
      </c>
      <c r="H1276" t="n">
        <v>0.14</v>
      </c>
      <c r="I1276" t="n">
        <v>193</v>
      </c>
      <c r="J1276" t="n">
        <v>186.45</v>
      </c>
      <c r="K1276" t="n">
        <v>53.44</v>
      </c>
      <c r="L1276" t="n">
        <v>1.5</v>
      </c>
      <c r="M1276" t="n">
        <v>191</v>
      </c>
      <c r="N1276" t="n">
        <v>36.51</v>
      </c>
      <c r="O1276" t="n">
        <v>23229.42</v>
      </c>
      <c r="P1276" t="n">
        <v>400.3</v>
      </c>
      <c r="Q1276" t="n">
        <v>1397.54</v>
      </c>
      <c r="R1276" t="n">
        <v>256.77</v>
      </c>
      <c r="S1276" t="n">
        <v>66.97</v>
      </c>
      <c r="T1276" t="n">
        <v>91423.7</v>
      </c>
      <c r="U1276" t="n">
        <v>0.26</v>
      </c>
      <c r="V1276" t="n">
        <v>0.71</v>
      </c>
      <c r="W1276" t="n">
        <v>5.63</v>
      </c>
      <c r="X1276" t="n">
        <v>5.66</v>
      </c>
      <c r="Y1276" t="n">
        <v>1</v>
      </c>
      <c r="Z1276" t="n">
        <v>10</v>
      </c>
    </row>
    <row r="1277">
      <c r="A1277" t="n">
        <v>3</v>
      </c>
      <c r="B1277" t="n">
        <v>95</v>
      </c>
      <c r="C1277" t="inlineStr">
        <is>
          <t xml:space="preserve">CONCLUIDO	</t>
        </is>
      </c>
      <c r="D1277" t="n">
        <v>2.6912</v>
      </c>
      <c r="E1277" t="n">
        <v>37.16</v>
      </c>
      <c r="F1277" t="n">
        <v>28.77</v>
      </c>
      <c r="G1277" t="n">
        <v>10.86</v>
      </c>
      <c r="H1277" t="n">
        <v>0.17</v>
      </c>
      <c r="I1277" t="n">
        <v>159</v>
      </c>
      <c r="J1277" t="n">
        <v>186.83</v>
      </c>
      <c r="K1277" t="n">
        <v>53.44</v>
      </c>
      <c r="L1277" t="n">
        <v>1.75</v>
      </c>
      <c r="M1277" t="n">
        <v>157</v>
      </c>
      <c r="N1277" t="n">
        <v>36.64</v>
      </c>
      <c r="O1277" t="n">
        <v>23276.13</v>
      </c>
      <c r="P1277" t="n">
        <v>384.54</v>
      </c>
      <c r="Q1277" t="n">
        <v>1397.56</v>
      </c>
      <c r="R1277" t="n">
        <v>222.6</v>
      </c>
      <c r="S1277" t="n">
        <v>66.97</v>
      </c>
      <c r="T1277" t="n">
        <v>74507.95</v>
      </c>
      <c r="U1277" t="n">
        <v>0.3</v>
      </c>
      <c r="V1277" t="n">
        <v>0.73</v>
      </c>
      <c r="W1277" t="n">
        <v>5.55</v>
      </c>
      <c r="X1277" t="n">
        <v>4.6</v>
      </c>
      <c r="Y1277" t="n">
        <v>1</v>
      </c>
      <c r="Z1277" t="n">
        <v>10</v>
      </c>
    </row>
    <row r="1278">
      <c r="A1278" t="n">
        <v>4</v>
      </c>
      <c r="B1278" t="n">
        <v>95</v>
      </c>
      <c r="C1278" t="inlineStr">
        <is>
          <t xml:space="preserve">CONCLUIDO	</t>
        </is>
      </c>
      <c r="D1278" t="n">
        <v>2.8063</v>
      </c>
      <c r="E1278" t="n">
        <v>35.63</v>
      </c>
      <c r="F1278" t="n">
        <v>28.1</v>
      </c>
      <c r="G1278" t="n">
        <v>12.4</v>
      </c>
      <c r="H1278" t="n">
        <v>0.19</v>
      </c>
      <c r="I1278" t="n">
        <v>136</v>
      </c>
      <c r="J1278" t="n">
        <v>187.21</v>
      </c>
      <c r="K1278" t="n">
        <v>53.44</v>
      </c>
      <c r="L1278" t="n">
        <v>2</v>
      </c>
      <c r="M1278" t="n">
        <v>134</v>
      </c>
      <c r="N1278" t="n">
        <v>36.77</v>
      </c>
      <c r="O1278" t="n">
        <v>23322.88</v>
      </c>
      <c r="P1278" t="n">
        <v>374.26</v>
      </c>
      <c r="Q1278" t="n">
        <v>1397.4</v>
      </c>
      <c r="R1278" t="n">
        <v>200.97</v>
      </c>
      <c r="S1278" t="n">
        <v>66.97</v>
      </c>
      <c r="T1278" t="n">
        <v>63806.77</v>
      </c>
      <c r="U1278" t="n">
        <v>0.33</v>
      </c>
      <c r="V1278" t="n">
        <v>0.75</v>
      </c>
      <c r="W1278" t="n">
        <v>5.51</v>
      </c>
      <c r="X1278" t="n">
        <v>3.93</v>
      </c>
      <c r="Y1278" t="n">
        <v>1</v>
      </c>
      <c r="Z1278" t="n">
        <v>10</v>
      </c>
    </row>
    <row r="1279">
      <c r="A1279" t="n">
        <v>5</v>
      </c>
      <c r="B1279" t="n">
        <v>95</v>
      </c>
      <c r="C1279" t="inlineStr">
        <is>
          <t xml:space="preserve">CONCLUIDO	</t>
        </is>
      </c>
      <c r="D1279" t="n">
        <v>2.9063</v>
      </c>
      <c r="E1279" t="n">
        <v>34.41</v>
      </c>
      <c r="F1279" t="n">
        <v>27.55</v>
      </c>
      <c r="G1279" t="n">
        <v>14.01</v>
      </c>
      <c r="H1279" t="n">
        <v>0.21</v>
      </c>
      <c r="I1279" t="n">
        <v>118</v>
      </c>
      <c r="J1279" t="n">
        <v>187.59</v>
      </c>
      <c r="K1279" t="n">
        <v>53.44</v>
      </c>
      <c r="L1279" t="n">
        <v>2.25</v>
      </c>
      <c r="M1279" t="n">
        <v>116</v>
      </c>
      <c r="N1279" t="n">
        <v>36.9</v>
      </c>
      <c r="O1279" t="n">
        <v>23369.68</v>
      </c>
      <c r="P1279" t="n">
        <v>365.38</v>
      </c>
      <c r="Q1279" t="n">
        <v>1397.49</v>
      </c>
      <c r="R1279" t="n">
        <v>182.45</v>
      </c>
      <c r="S1279" t="n">
        <v>66.97</v>
      </c>
      <c r="T1279" t="n">
        <v>54636.68</v>
      </c>
      <c r="U1279" t="n">
        <v>0.37</v>
      </c>
      <c r="V1279" t="n">
        <v>0.76</v>
      </c>
      <c r="W1279" t="n">
        <v>5.49</v>
      </c>
      <c r="X1279" t="n">
        <v>3.38</v>
      </c>
      <c r="Y1279" t="n">
        <v>1</v>
      </c>
      <c r="Z1279" t="n">
        <v>10</v>
      </c>
    </row>
    <row r="1280">
      <c r="A1280" t="n">
        <v>6</v>
      </c>
      <c r="B1280" t="n">
        <v>95</v>
      </c>
      <c r="C1280" t="inlineStr">
        <is>
          <t xml:space="preserve">CONCLUIDO	</t>
        </is>
      </c>
      <c r="D1280" t="n">
        <v>2.9866</v>
      </c>
      <c r="E1280" t="n">
        <v>33.48</v>
      </c>
      <c r="F1280" t="n">
        <v>27.14</v>
      </c>
      <c r="G1280" t="n">
        <v>15.66</v>
      </c>
      <c r="H1280" t="n">
        <v>0.24</v>
      </c>
      <c r="I1280" t="n">
        <v>104</v>
      </c>
      <c r="J1280" t="n">
        <v>187.97</v>
      </c>
      <c r="K1280" t="n">
        <v>53.44</v>
      </c>
      <c r="L1280" t="n">
        <v>2.5</v>
      </c>
      <c r="M1280" t="n">
        <v>102</v>
      </c>
      <c r="N1280" t="n">
        <v>37.03</v>
      </c>
      <c r="O1280" t="n">
        <v>23416.52</v>
      </c>
      <c r="P1280" t="n">
        <v>358.42</v>
      </c>
      <c r="Q1280" t="n">
        <v>1397.45</v>
      </c>
      <c r="R1280" t="n">
        <v>169.79</v>
      </c>
      <c r="S1280" t="n">
        <v>66.97</v>
      </c>
      <c r="T1280" t="n">
        <v>48376.91</v>
      </c>
      <c r="U1280" t="n">
        <v>0.39</v>
      </c>
      <c r="V1280" t="n">
        <v>0.78</v>
      </c>
      <c r="W1280" t="n">
        <v>5.46</v>
      </c>
      <c r="X1280" t="n">
        <v>2.97</v>
      </c>
      <c r="Y1280" t="n">
        <v>1</v>
      </c>
      <c r="Z1280" t="n">
        <v>10</v>
      </c>
    </row>
    <row r="1281">
      <c r="A1281" t="n">
        <v>7</v>
      </c>
      <c r="B1281" t="n">
        <v>95</v>
      </c>
      <c r="C1281" t="inlineStr">
        <is>
          <t xml:space="preserve">CONCLUIDO	</t>
        </is>
      </c>
      <c r="D1281" t="n">
        <v>3.0479</v>
      </c>
      <c r="E1281" t="n">
        <v>32.81</v>
      </c>
      <c r="F1281" t="n">
        <v>26.84</v>
      </c>
      <c r="G1281" t="n">
        <v>17.13</v>
      </c>
      <c r="H1281" t="n">
        <v>0.26</v>
      </c>
      <c r="I1281" t="n">
        <v>94</v>
      </c>
      <c r="J1281" t="n">
        <v>188.35</v>
      </c>
      <c r="K1281" t="n">
        <v>53.44</v>
      </c>
      <c r="L1281" t="n">
        <v>2.75</v>
      </c>
      <c r="M1281" t="n">
        <v>92</v>
      </c>
      <c r="N1281" t="n">
        <v>37.16</v>
      </c>
      <c r="O1281" t="n">
        <v>23463.4</v>
      </c>
      <c r="P1281" t="n">
        <v>353.21</v>
      </c>
      <c r="Q1281" t="n">
        <v>1397.28</v>
      </c>
      <c r="R1281" t="n">
        <v>160.28</v>
      </c>
      <c r="S1281" t="n">
        <v>66.97</v>
      </c>
      <c r="T1281" t="n">
        <v>43672.12</v>
      </c>
      <c r="U1281" t="n">
        <v>0.42</v>
      </c>
      <c r="V1281" t="n">
        <v>0.78</v>
      </c>
      <c r="W1281" t="n">
        <v>5.43</v>
      </c>
      <c r="X1281" t="n">
        <v>2.68</v>
      </c>
      <c r="Y1281" t="n">
        <v>1</v>
      </c>
      <c r="Z1281" t="n">
        <v>10</v>
      </c>
    </row>
    <row r="1282">
      <c r="A1282" t="n">
        <v>8</v>
      </c>
      <c r="B1282" t="n">
        <v>95</v>
      </c>
      <c r="C1282" t="inlineStr">
        <is>
          <t xml:space="preserve">CONCLUIDO	</t>
        </is>
      </c>
      <c r="D1282" t="n">
        <v>3.1029</v>
      </c>
      <c r="E1282" t="n">
        <v>32.23</v>
      </c>
      <c r="F1282" t="n">
        <v>26.59</v>
      </c>
      <c r="G1282" t="n">
        <v>18.77</v>
      </c>
      <c r="H1282" t="n">
        <v>0.28</v>
      </c>
      <c r="I1282" t="n">
        <v>85</v>
      </c>
      <c r="J1282" t="n">
        <v>188.73</v>
      </c>
      <c r="K1282" t="n">
        <v>53.44</v>
      </c>
      <c r="L1282" t="n">
        <v>3</v>
      </c>
      <c r="M1282" t="n">
        <v>83</v>
      </c>
      <c r="N1282" t="n">
        <v>37.29</v>
      </c>
      <c r="O1282" t="n">
        <v>23510.33</v>
      </c>
      <c r="P1282" t="n">
        <v>348.49</v>
      </c>
      <c r="Q1282" t="n">
        <v>1397.38</v>
      </c>
      <c r="R1282" t="n">
        <v>151.61</v>
      </c>
      <c r="S1282" t="n">
        <v>66.97</v>
      </c>
      <c r="T1282" t="n">
        <v>39381.38</v>
      </c>
      <c r="U1282" t="n">
        <v>0.44</v>
      </c>
      <c r="V1282" t="n">
        <v>0.79</v>
      </c>
      <c r="W1282" t="n">
        <v>5.43</v>
      </c>
      <c r="X1282" t="n">
        <v>2.43</v>
      </c>
      <c r="Y1282" t="n">
        <v>1</v>
      </c>
      <c r="Z1282" t="n">
        <v>10</v>
      </c>
    </row>
    <row r="1283">
      <c r="A1283" t="n">
        <v>9</v>
      </c>
      <c r="B1283" t="n">
        <v>95</v>
      </c>
      <c r="C1283" t="inlineStr">
        <is>
          <t xml:space="preserve">CONCLUIDO	</t>
        </is>
      </c>
      <c r="D1283" t="n">
        <v>3.1552</v>
      </c>
      <c r="E1283" t="n">
        <v>31.69</v>
      </c>
      <c r="F1283" t="n">
        <v>26.36</v>
      </c>
      <c r="G1283" t="n">
        <v>20.54</v>
      </c>
      <c r="H1283" t="n">
        <v>0.3</v>
      </c>
      <c r="I1283" t="n">
        <v>77</v>
      </c>
      <c r="J1283" t="n">
        <v>189.11</v>
      </c>
      <c r="K1283" t="n">
        <v>53.44</v>
      </c>
      <c r="L1283" t="n">
        <v>3.25</v>
      </c>
      <c r="M1283" t="n">
        <v>75</v>
      </c>
      <c r="N1283" t="n">
        <v>37.42</v>
      </c>
      <c r="O1283" t="n">
        <v>23557.3</v>
      </c>
      <c r="P1283" t="n">
        <v>343.82</v>
      </c>
      <c r="Q1283" t="n">
        <v>1397.23</v>
      </c>
      <c r="R1283" t="n">
        <v>144.17</v>
      </c>
      <c r="S1283" t="n">
        <v>66.97</v>
      </c>
      <c r="T1283" t="n">
        <v>35699.87</v>
      </c>
      <c r="U1283" t="n">
        <v>0.46</v>
      </c>
      <c r="V1283" t="n">
        <v>0.8</v>
      </c>
      <c r="W1283" t="n">
        <v>5.41</v>
      </c>
      <c r="X1283" t="n">
        <v>2.19</v>
      </c>
      <c r="Y1283" t="n">
        <v>1</v>
      </c>
      <c r="Z1283" t="n">
        <v>10</v>
      </c>
    </row>
    <row r="1284">
      <c r="A1284" t="n">
        <v>10</v>
      </c>
      <c r="B1284" t="n">
        <v>95</v>
      </c>
      <c r="C1284" t="inlineStr">
        <is>
          <t xml:space="preserve">CONCLUIDO	</t>
        </is>
      </c>
      <c r="D1284" t="n">
        <v>3.1968</v>
      </c>
      <c r="E1284" t="n">
        <v>31.28</v>
      </c>
      <c r="F1284" t="n">
        <v>26.17</v>
      </c>
      <c r="G1284" t="n">
        <v>22.12</v>
      </c>
      <c r="H1284" t="n">
        <v>0.33</v>
      </c>
      <c r="I1284" t="n">
        <v>71</v>
      </c>
      <c r="J1284" t="n">
        <v>189.49</v>
      </c>
      <c r="K1284" t="n">
        <v>53.44</v>
      </c>
      <c r="L1284" t="n">
        <v>3.5</v>
      </c>
      <c r="M1284" t="n">
        <v>69</v>
      </c>
      <c r="N1284" t="n">
        <v>37.55</v>
      </c>
      <c r="O1284" t="n">
        <v>23604.32</v>
      </c>
      <c r="P1284" t="n">
        <v>340.12</v>
      </c>
      <c r="Q1284" t="n">
        <v>1397.34</v>
      </c>
      <c r="R1284" t="n">
        <v>137.35</v>
      </c>
      <c r="S1284" t="n">
        <v>66.97</v>
      </c>
      <c r="T1284" t="n">
        <v>32320.37</v>
      </c>
      <c r="U1284" t="n">
        <v>0.49</v>
      </c>
      <c r="V1284" t="n">
        <v>0.8</v>
      </c>
      <c r="W1284" t="n">
        <v>5.42</v>
      </c>
      <c r="X1284" t="n">
        <v>2</v>
      </c>
      <c r="Y1284" t="n">
        <v>1</v>
      </c>
      <c r="Z1284" t="n">
        <v>10</v>
      </c>
    </row>
    <row r="1285">
      <c r="A1285" t="n">
        <v>11</v>
      </c>
      <c r="B1285" t="n">
        <v>95</v>
      </c>
      <c r="C1285" t="inlineStr">
        <is>
          <t xml:space="preserve">CONCLUIDO	</t>
        </is>
      </c>
      <c r="D1285" t="n">
        <v>3.2287</v>
      </c>
      <c r="E1285" t="n">
        <v>30.97</v>
      </c>
      <c r="F1285" t="n">
        <v>26.05</v>
      </c>
      <c r="G1285" t="n">
        <v>23.68</v>
      </c>
      <c r="H1285" t="n">
        <v>0.35</v>
      </c>
      <c r="I1285" t="n">
        <v>66</v>
      </c>
      <c r="J1285" t="n">
        <v>189.87</v>
      </c>
      <c r="K1285" t="n">
        <v>53.44</v>
      </c>
      <c r="L1285" t="n">
        <v>3.75</v>
      </c>
      <c r="M1285" t="n">
        <v>64</v>
      </c>
      <c r="N1285" t="n">
        <v>37.69</v>
      </c>
      <c r="O1285" t="n">
        <v>23651.38</v>
      </c>
      <c r="P1285" t="n">
        <v>337.01</v>
      </c>
      <c r="Q1285" t="n">
        <v>1397.39</v>
      </c>
      <c r="R1285" t="n">
        <v>133.84</v>
      </c>
      <c r="S1285" t="n">
        <v>66.97</v>
      </c>
      <c r="T1285" t="n">
        <v>30591.57</v>
      </c>
      <c r="U1285" t="n">
        <v>0.5</v>
      </c>
      <c r="V1285" t="n">
        <v>0.8100000000000001</v>
      </c>
      <c r="W1285" t="n">
        <v>5.4</v>
      </c>
      <c r="X1285" t="n">
        <v>1.88</v>
      </c>
      <c r="Y1285" t="n">
        <v>1</v>
      </c>
      <c r="Z1285" t="n">
        <v>10</v>
      </c>
    </row>
    <row r="1286">
      <c r="A1286" t="n">
        <v>12</v>
      </c>
      <c r="B1286" t="n">
        <v>95</v>
      </c>
      <c r="C1286" t="inlineStr">
        <is>
          <t xml:space="preserve">CONCLUIDO	</t>
        </is>
      </c>
      <c r="D1286" t="n">
        <v>3.2657</v>
      </c>
      <c r="E1286" t="n">
        <v>30.62</v>
      </c>
      <c r="F1286" t="n">
        <v>25.88</v>
      </c>
      <c r="G1286" t="n">
        <v>25.46</v>
      </c>
      <c r="H1286" t="n">
        <v>0.37</v>
      </c>
      <c r="I1286" t="n">
        <v>61</v>
      </c>
      <c r="J1286" t="n">
        <v>190.25</v>
      </c>
      <c r="K1286" t="n">
        <v>53.44</v>
      </c>
      <c r="L1286" t="n">
        <v>4</v>
      </c>
      <c r="M1286" t="n">
        <v>59</v>
      </c>
      <c r="N1286" t="n">
        <v>37.82</v>
      </c>
      <c r="O1286" t="n">
        <v>23698.48</v>
      </c>
      <c r="P1286" t="n">
        <v>333.58</v>
      </c>
      <c r="Q1286" t="n">
        <v>1397.29</v>
      </c>
      <c r="R1286" t="n">
        <v>128.29</v>
      </c>
      <c r="S1286" t="n">
        <v>66.97</v>
      </c>
      <c r="T1286" t="n">
        <v>27840.92</v>
      </c>
      <c r="U1286" t="n">
        <v>0.52</v>
      </c>
      <c r="V1286" t="n">
        <v>0.8100000000000001</v>
      </c>
      <c r="W1286" t="n">
        <v>5.4</v>
      </c>
      <c r="X1286" t="n">
        <v>1.72</v>
      </c>
      <c r="Y1286" t="n">
        <v>1</v>
      </c>
      <c r="Z1286" t="n">
        <v>10</v>
      </c>
    </row>
    <row r="1287">
      <c r="A1287" t="n">
        <v>13</v>
      </c>
      <c r="B1287" t="n">
        <v>95</v>
      </c>
      <c r="C1287" t="inlineStr">
        <is>
          <t xml:space="preserve">CONCLUIDO	</t>
        </is>
      </c>
      <c r="D1287" t="n">
        <v>3.2928</v>
      </c>
      <c r="E1287" t="n">
        <v>30.37</v>
      </c>
      <c r="F1287" t="n">
        <v>25.78</v>
      </c>
      <c r="G1287" t="n">
        <v>27.14</v>
      </c>
      <c r="H1287" t="n">
        <v>0.4</v>
      </c>
      <c r="I1287" t="n">
        <v>57</v>
      </c>
      <c r="J1287" t="n">
        <v>190.63</v>
      </c>
      <c r="K1287" t="n">
        <v>53.44</v>
      </c>
      <c r="L1287" t="n">
        <v>4.25</v>
      </c>
      <c r="M1287" t="n">
        <v>55</v>
      </c>
      <c r="N1287" t="n">
        <v>37.95</v>
      </c>
      <c r="O1287" t="n">
        <v>23745.63</v>
      </c>
      <c r="P1287" t="n">
        <v>330.34</v>
      </c>
      <c r="Q1287" t="n">
        <v>1397.21</v>
      </c>
      <c r="R1287" t="n">
        <v>125.16</v>
      </c>
      <c r="S1287" t="n">
        <v>66.97</v>
      </c>
      <c r="T1287" t="n">
        <v>26296.8</v>
      </c>
      <c r="U1287" t="n">
        <v>0.54</v>
      </c>
      <c r="V1287" t="n">
        <v>0.82</v>
      </c>
      <c r="W1287" t="n">
        <v>5.39</v>
      </c>
      <c r="X1287" t="n">
        <v>1.61</v>
      </c>
      <c r="Y1287" t="n">
        <v>1</v>
      </c>
      <c r="Z1287" t="n">
        <v>10</v>
      </c>
    </row>
    <row r="1288">
      <c r="A1288" t="n">
        <v>14</v>
      </c>
      <c r="B1288" t="n">
        <v>95</v>
      </c>
      <c r="C1288" t="inlineStr">
        <is>
          <t xml:space="preserve">CONCLUIDO	</t>
        </is>
      </c>
      <c r="D1288" t="n">
        <v>3.3163</v>
      </c>
      <c r="E1288" t="n">
        <v>30.15</v>
      </c>
      <c r="F1288" t="n">
        <v>25.68</v>
      </c>
      <c r="G1288" t="n">
        <v>28.53</v>
      </c>
      <c r="H1288" t="n">
        <v>0.42</v>
      </c>
      <c r="I1288" t="n">
        <v>54</v>
      </c>
      <c r="J1288" t="n">
        <v>191.02</v>
      </c>
      <c r="K1288" t="n">
        <v>53.44</v>
      </c>
      <c r="L1288" t="n">
        <v>4.5</v>
      </c>
      <c r="M1288" t="n">
        <v>52</v>
      </c>
      <c r="N1288" t="n">
        <v>38.08</v>
      </c>
      <c r="O1288" t="n">
        <v>23792.83</v>
      </c>
      <c r="P1288" t="n">
        <v>328.08</v>
      </c>
      <c r="Q1288" t="n">
        <v>1397.38</v>
      </c>
      <c r="R1288" t="n">
        <v>121.76</v>
      </c>
      <c r="S1288" t="n">
        <v>66.97</v>
      </c>
      <c r="T1288" t="n">
        <v>24609.32</v>
      </c>
      <c r="U1288" t="n">
        <v>0.55</v>
      </c>
      <c r="V1288" t="n">
        <v>0.82</v>
      </c>
      <c r="W1288" t="n">
        <v>5.38</v>
      </c>
      <c r="X1288" t="n">
        <v>1.51</v>
      </c>
      <c r="Y1288" t="n">
        <v>1</v>
      </c>
      <c r="Z1288" t="n">
        <v>10</v>
      </c>
    </row>
    <row r="1289">
      <c r="A1289" t="n">
        <v>15</v>
      </c>
      <c r="B1289" t="n">
        <v>95</v>
      </c>
      <c r="C1289" t="inlineStr">
        <is>
          <t xml:space="preserve">CONCLUIDO	</t>
        </is>
      </c>
      <c r="D1289" t="n">
        <v>3.3418</v>
      </c>
      <c r="E1289" t="n">
        <v>29.92</v>
      </c>
      <c r="F1289" t="n">
        <v>25.59</v>
      </c>
      <c r="G1289" t="n">
        <v>30.71</v>
      </c>
      <c r="H1289" t="n">
        <v>0.44</v>
      </c>
      <c r="I1289" t="n">
        <v>50</v>
      </c>
      <c r="J1289" t="n">
        <v>191.4</v>
      </c>
      <c r="K1289" t="n">
        <v>53.44</v>
      </c>
      <c r="L1289" t="n">
        <v>4.75</v>
      </c>
      <c r="M1289" t="n">
        <v>48</v>
      </c>
      <c r="N1289" t="n">
        <v>38.22</v>
      </c>
      <c r="O1289" t="n">
        <v>23840.07</v>
      </c>
      <c r="P1289" t="n">
        <v>325.07</v>
      </c>
      <c r="Q1289" t="n">
        <v>1397.21</v>
      </c>
      <c r="R1289" t="n">
        <v>118.72</v>
      </c>
      <c r="S1289" t="n">
        <v>66.97</v>
      </c>
      <c r="T1289" t="n">
        <v>23112.89</v>
      </c>
      <c r="U1289" t="n">
        <v>0.5600000000000001</v>
      </c>
      <c r="V1289" t="n">
        <v>0.82</v>
      </c>
      <c r="W1289" t="n">
        <v>5.38</v>
      </c>
      <c r="X1289" t="n">
        <v>1.43</v>
      </c>
      <c r="Y1289" t="n">
        <v>1</v>
      </c>
      <c r="Z1289" t="n">
        <v>10</v>
      </c>
    </row>
    <row r="1290">
      <c r="A1290" t="n">
        <v>16</v>
      </c>
      <c r="B1290" t="n">
        <v>95</v>
      </c>
      <c r="C1290" t="inlineStr">
        <is>
          <t xml:space="preserve">CONCLUIDO	</t>
        </is>
      </c>
      <c r="D1290" t="n">
        <v>3.3577</v>
      </c>
      <c r="E1290" t="n">
        <v>29.78</v>
      </c>
      <c r="F1290" t="n">
        <v>25.53</v>
      </c>
      <c r="G1290" t="n">
        <v>31.91</v>
      </c>
      <c r="H1290" t="n">
        <v>0.46</v>
      </c>
      <c r="I1290" t="n">
        <v>48</v>
      </c>
      <c r="J1290" t="n">
        <v>191.78</v>
      </c>
      <c r="K1290" t="n">
        <v>53.44</v>
      </c>
      <c r="L1290" t="n">
        <v>5</v>
      </c>
      <c r="M1290" t="n">
        <v>46</v>
      </c>
      <c r="N1290" t="n">
        <v>38.35</v>
      </c>
      <c r="O1290" t="n">
        <v>23887.36</v>
      </c>
      <c r="P1290" t="n">
        <v>323.08</v>
      </c>
      <c r="Q1290" t="n">
        <v>1397.38</v>
      </c>
      <c r="R1290" t="n">
        <v>116.6</v>
      </c>
      <c r="S1290" t="n">
        <v>66.97</v>
      </c>
      <c r="T1290" t="n">
        <v>22063.36</v>
      </c>
      <c r="U1290" t="n">
        <v>0.57</v>
      </c>
      <c r="V1290" t="n">
        <v>0.82</v>
      </c>
      <c r="W1290" t="n">
        <v>5.38</v>
      </c>
      <c r="X1290" t="n">
        <v>1.36</v>
      </c>
      <c r="Y1290" t="n">
        <v>1</v>
      </c>
      <c r="Z1290" t="n">
        <v>10</v>
      </c>
    </row>
    <row r="1291">
      <c r="A1291" t="n">
        <v>17</v>
      </c>
      <c r="B1291" t="n">
        <v>95</v>
      </c>
      <c r="C1291" t="inlineStr">
        <is>
          <t xml:space="preserve">CONCLUIDO	</t>
        </is>
      </c>
      <c r="D1291" t="n">
        <v>3.3811</v>
      </c>
      <c r="E1291" t="n">
        <v>29.58</v>
      </c>
      <c r="F1291" t="n">
        <v>25.43</v>
      </c>
      <c r="G1291" t="n">
        <v>33.91</v>
      </c>
      <c r="H1291" t="n">
        <v>0.48</v>
      </c>
      <c r="I1291" t="n">
        <v>45</v>
      </c>
      <c r="J1291" t="n">
        <v>192.17</v>
      </c>
      <c r="K1291" t="n">
        <v>53.44</v>
      </c>
      <c r="L1291" t="n">
        <v>5.25</v>
      </c>
      <c r="M1291" t="n">
        <v>43</v>
      </c>
      <c r="N1291" t="n">
        <v>38.48</v>
      </c>
      <c r="O1291" t="n">
        <v>23934.69</v>
      </c>
      <c r="P1291" t="n">
        <v>320.62</v>
      </c>
      <c r="Q1291" t="n">
        <v>1397.35</v>
      </c>
      <c r="R1291" t="n">
        <v>113.67</v>
      </c>
      <c r="S1291" t="n">
        <v>66.97</v>
      </c>
      <c r="T1291" t="n">
        <v>20611.47</v>
      </c>
      <c r="U1291" t="n">
        <v>0.59</v>
      </c>
      <c r="V1291" t="n">
        <v>0.83</v>
      </c>
      <c r="W1291" t="n">
        <v>5.37</v>
      </c>
      <c r="X1291" t="n">
        <v>1.27</v>
      </c>
      <c r="Y1291" t="n">
        <v>1</v>
      </c>
      <c r="Z1291" t="n">
        <v>10</v>
      </c>
    </row>
    <row r="1292">
      <c r="A1292" t="n">
        <v>18</v>
      </c>
      <c r="B1292" t="n">
        <v>95</v>
      </c>
      <c r="C1292" t="inlineStr">
        <is>
          <t xml:space="preserve">CONCLUIDO	</t>
        </is>
      </c>
      <c r="D1292" t="n">
        <v>3.3965</v>
      </c>
      <c r="E1292" t="n">
        <v>29.44</v>
      </c>
      <c r="F1292" t="n">
        <v>25.37</v>
      </c>
      <c r="G1292" t="n">
        <v>35.4</v>
      </c>
      <c r="H1292" t="n">
        <v>0.51</v>
      </c>
      <c r="I1292" t="n">
        <v>43</v>
      </c>
      <c r="J1292" t="n">
        <v>192.55</v>
      </c>
      <c r="K1292" t="n">
        <v>53.44</v>
      </c>
      <c r="L1292" t="n">
        <v>5.5</v>
      </c>
      <c r="M1292" t="n">
        <v>41</v>
      </c>
      <c r="N1292" t="n">
        <v>38.62</v>
      </c>
      <c r="O1292" t="n">
        <v>23982.06</v>
      </c>
      <c r="P1292" t="n">
        <v>318.44</v>
      </c>
      <c r="Q1292" t="n">
        <v>1397.37</v>
      </c>
      <c r="R1292" t="n">
        <v>111.7</v>
      </c>
      <c r="S1292" t="n">
        <v>66.97</v>
      </c>
      <c r="T1292" t="n">
        <v>19637.97</v>
      </c>
      <c r="U1292" t="n">
        <v>0.6</v>
      </c>
      <c r="V1292" t="n">
        <v>0.83</v>
      </c>
      <c r="W1292" t="n">
        <v>5.37</v>
      </c>
      <c r="X1292" t="n">
        <v>1.2</v>
      </c>
      <c r="Y1292" t="n">
        <v>1</v>
      </c>
      <c r="Z1292" t="n">
        <v>10</v>
      </c>
    </row>
    <row r="1293">
      <c r="A1293" t="n">
        <v>19</v>
      </c>
      <c r="B1293" t="n">
        <v>95</v>
      </c>
      <c r="C1293" t="inlineStr">
        <is>
          <t xml:space="preserve">CONCLUIDO	</t>
        </is>
      </c>
      <c r="D1293" t="n">
        <v>3.4113</v>
      </c>
      <c r="E1293" t="n">
        <v>29.31</v>
      </c>
      <c r="F1293" t="n">
        <v>25.32</v>
      </c>
      <c r="G1293" t="n">
        <v>37.05</v>
      </c>
      <c r="H1293" t="n">
        <v>0.53</v>
      </c>
      <c r="I1293" t="n">
        <v>41</v>
      </c>
      <c r="J1293" t="n">
        <v>192.94</v>
      </c>
      <c r="K1293" t="n">
        <v>53.44</v>
      </c>
      <c r="L1293" t="n">
        <v>5.75</v>
      </c>
      <c r="M1293" t="n">
        <v>39</v>
      </c>
      <c r="N1293" t="n">
        <v>38.75</v>
      </c>
      <c r="O1293" t="n">
        <v>24029.48</v>
      </c>
      <c r="P1293" t="n">
        <v>316.1</v>
      </c>
      <c r="Q1293" t="n">
        <v>1397.35</v>
      </c>
      <c r="R1293" t="n">
        <v>109.9</v>
      </c>
      <c r="S1293" t="n">
        <v>66.97</v>
      </c>
      <c r="T1293" t="n">
        <v>18746.41</v>
      </c>
      <c r="U1293" t="n">
        <v>0.61</v>
      </c>
      <c r="V1293" t="n">
        <v>0.83</v>
      </c>
      <c r="W1293" t="n">
        <v>5.37</v>
      </c>
      <c r="X1293" t="n">
        <v>1.15</v>
      </c>
      <c r="Y1293" t="n">
        <v>1</v>
      </c>
      <c r="Z1293" t="n">
        <v>10</v>
      </c>
    </row>
    <row r="1294">
      <c r="A1294" t="n">
        <v>20</v>
      </c>
      <c r="B1294" t="n">
        <v>95</v>
      </c>
      <c r="C1294" t="inlineStr">
        <is>
          <t xml:space="preserve">CONCLUIDO	</t>
        </is>
      </c>
      <c r="D1294" t="n">
        <v>3.4259</v>
      </c>
      <c r="E1294" t="n">
        <v>29.19</v>
      </c>
      <c r="F1294" t="n">
        <v>25.27</v>
      </c>
      <c r="G1294" t="n">
        <v>38.88</v>
      </c>
      <c r="H1294" t="n">
        <v>0.55</v>
      </c>
      <c r="I1294" t="n">
        <v>39</v>
      </c>
      <c r="J1294" t="n">
        <v>193.32</v>
      </c>
      <c r="K1294" t="n">
        <v>53.44</v>
      </c>
      <c r="L1294" t="n">
        <v>6</v>
      </c>
      <c r="M1294" t="n">
        <v>37</v>
      </c>
      <c r="N1294" t="n">
        <v>38.89</v>
      </c>
      <c r="O1294" t="n">
        <v>24076.95</v>
      </c>
      <c r="P1294" t="n">
        <v>313.85</v>
      </c>
      <c r="Q1294" t="n">
        <v>1397.25</v>
      </c>
      <c r="R1294" t="n">
        <v>108.68</v>
      </c>
      <c r="S1294" t="n">
        <v>66.97</v>
      </c>
      <c r="T1294" t="n">
        <v>18144.86</v>
      </c>
      <c r="U1294" t="n">
        <v>0.62</v>
      </c>
      <c r="V1294" t="n">
        <v>0.83</v>
      </c>
      <c r="W1294" t="n">
        <v>5.35</v>
      </c>
      <c r="X1294" t="n">
        <v>1.1</v>
      </c>
      <c r="Y1294" t="n">
        <v>1</v>
      </c>
      <c r="Z1294" t="n">
        <v>10</v>
      </c>
    </row>
    <row r="1295">
      <c r="A1295" t="n">
        <v>21</v>
      </c>
      <c r="B1295" t="n">
        <v>95</v>
      </c>
      <c r="C1295" t="inlineStr">
        <is>
          <t xml:space="preserve">CONCLUIDO	</t>
        </is>
      </c>
      <c r="D1295" t="n">
        <v>3.443</v>
      </c>
      <c r="E1295" t="n">
        <v>29.04</v>
      </c>
      <c r="F1295" t="n">
        <v>25.2</v>
      </c>
      <c r="G1295" t="n">
        <v>40.86</v>
      </c>
      <c r="H1295" t="n">
        <v>0.57</v>
      </c>
      <c r="I1295" t="n">
        <v>37</v>
      </c>
      <c r="J1295" t="n">
        <v>193.71</v>
      </c>
      <c r="K1295" t="n">
        <v>53.44</v>
      </c>
      <c r="L1295" t="n">
        <v>6.25</v>
      </c>
      <c r="M1295" t="n">
        <v>35</v>
      </c>
      <c r="N1295" t="n">
        <v>39.02</v>
      </c>
      <c r="O1295" t="n">
        <v>24124.47</v>
      </c>
      <c r="P1295" t="n">
        <v>312.01</v>
      </c>
      <c r="Q1295" t="n">
        <v>1397.24</v>
      </c>
      <c r="R1295" t="n">
        <v>106.32</v>
      </c>
      <c r="S1295" t="n">
        <v>66.97</v>
      </c>
      <c r="T1295" t="n">
        <v>16977.14</v>
      </c>
      <c r="U1295" t="n">
        <v>0.63</v>
      </c>
      <c r="V1295" t="n">
        <v>0.84</v>
      </c>
      <c r="W1295" t="n">
        <v>5.35</v>
      </c>
      <c r="X1295" t="n">
        <v>1.03</v>
      </c>
      <c r="Y1295" t="n">
        <v>1</v>
      </c>
      <c r="Z1295" t="n">
        <v>10</v>
      </c>
    </row>
    <row r="1296">
      <c r="A1296" t="n">
        <v>22</v>
      </c>
      <c r="B1296" t="n">
        <v>95</v>
      </c>
      <c r="C1296" t="inlineStr">
        <is>
          <t xml:space="preserve">CONCLUIDO	</t>
        </is>
      </c>
      <c r="D1296" t="n">
        <v>3.4477</v>
      </c>
      <c r="E1296" t="n">
        <v>29</v>
      </c>
      <c r="F1296" t="n">
        <v>25.2</v>
      </c>
      <c r="G1296" t="n">
        <v>41.99</v>
      </c>
      <c r="H1296" t="n">
        <v>0.59</v>
      </c>
      <c r="I1296" t="n">
        <v>36</v>
      </c>
      <c r="J1296" t="n">
        <v>194.09</v>
      </c>
      <c r="K1296" t="n">
        <v>53.44</v>
      </c>
      <c r="L1296" t="n">
        <v>6.5</v>
      </c>
      <c r="M1296" t="n">
        <v>34</v>
      </c>
      <c r="N1296" t="n">
        <v>39.16</v>
      </c>
      <c r="O1296" t="n">
        <v>24172.03</v>
      </c>
      <c r="P1296" t="n">
        <v>309.95</v>
      </c>
      <c r="Q1296" t="n">
        <v>1397.25</v>
      </c>
      <c r="R1296" t="n">
        <v>106.09</v>
      </c>
      <c r="S1296" t="n">
        <v>66.97</v>
      </c>
      <c r="T1296" t="n">
        <v>16864.34</v>
      </c>
      <c r="U1296" t="n">
        <v>0.63</v>
      </c>
      <c r="V1296" t="n">
        <v>0.84</v>
      </c>
      <c r="W1296" t="n">
        <v>5.36</v>
      </c>
      <c r="X1296" t="n">
        <v>1.03</v>
      </c>
      <c r="Y1296" t="n">
        <v>1</v>
      </c>
      <c r="Z1296" t="n">
        <v>10</v>
      </c>
    </row>
    <row r="1297">
      <c r="A1297" t="n">
        <v>23</v>
      </c>
      <c r="B1297" t="n">
        <v>95</v>
      </c>
      <c r="C1297" t="inlineStr">
        <is>
          <t xml:space="preserve">CONCLUIDO	</t>
        </is>
      </c>
      <c r="D1297" t="n">
        <v>3.4681</v>
      </c>
      <c r="E1297" t="n">
        <v>28.83</v>
      </c>
      <c r="F1297" t="n">
        <v>25.1</v>
      </c>
      <c r="G1297" t="n">
        <v>44.29</v>
      </c>
      <c r="H1297" t="n">
        <v>0.62</v>
      </c>
      <c r="I1297" t="n">
        <v>34</v>
      </c>
      <c r="J1297" t="n">
        <v>194.48</v>
      </c>
      <c r="K1297" t="n">
        <v>53.44</v>
      </c>
      <c r="L1297" t="n">
        <v>6.75</v>
      </c>
      <c r="M1297" t="n">
        <v>32</v>
      </c>
      <c r="N1297" t="n">
        <v>39.29</v>
      </c>
      <c r="O1297" t="n">
        <v>24219.63</v>
      </c>
      <c r="P1297" t="n">
        <v>307.22</v>
      </c>
      <c r="Q1297" t="n">
        <v>1397.3</v>
      </c>
      <c r="R1297" t="n">
        <v>102.87</v>
      </c>
      <c r="S1297" t="n">
        <v>66.97</v>
      </c>
      <c r="T1297" t="n">
        <v>15266.42</v>
      </c>
      <c r="U1297" t="n">
        <v>0.65</v>
      </c>
      <c r="V1297" t="n">
        <v>0.84</v>
      </c>
      <c r="W1297" t="n">
        <v>5.35</v>
      </c>
      <c r="X1297" t="n">
        <v>0.93</v>
      </c>
      <c r="Y1297" t="n">
        <v>1</v>
      </c>
      <c r="Z1297" t="n">
        <v>10</v>
      </c>
    </row>
    <row r="1298">
      <c r="A1298" t="n">
        <v>24</v>
      </c>
      <c r="B1298" t="n">
        <v>95</v>
      </c>
      <c r="C1298" t="inlineStr">
        <is>
          <t xml:space="preserve">CONCLUIDO	</t>
        </is>
      </c>
      <c r="D1298" t="n">
        <v>3.4749</v>
      </c>
      <c r="E1298" t="n">
        <v>28.78</v>
      </c>
      <c r="F1298" t="n">
        <v>25.08</v>
      </c>
      <c r="G1298" t="n">
        <v>45.6</v>
      </c>
      <c r="H1298" t="n">
        <v>0.64</v>
      </c>
      <c r="I1298" t="n">
        <v>33</v>
      </c>
      <c r="J1298" t="n">
        <v>194.86</v>
      </c>
      <c r="K1298" t="n">
        <v>53.44</v>
      </c>
      <c r="L1298" t="n">
        <v>7</v>
      </c>
      <c r="M1298" t="n">
        <v>31</v>
      </c>
      <c r="N1298" t="n">
        <v>39.43</v>
      </c>
      <c r="O1298" t="n">
        <v>24267.28</v>
      </c>
      <c r="P1298" t="n">
        <v>305.83</v>
      </c>
      <c r="Q1298" t="n">
        <v>1397.19</v>
      </c>
      <c r="R1298" t="n">
        <v>102.24</v>
      </c>
      <c r="S1298" t="n">
        <v>66.97</v>
      </c>
      <c r="T1298" t="n">
        <v>14955.88</v>
      </c>
      <c r="U1298" t="n">
        <v>0.66</v>
      </c>
      <c r="V1298" t="n">
        <v>0.84</v>
      </c>
      <c r="W1298" t="n">
        <v>5.35</v>
      </c>
      <c r="X1298" t="n">
        <v>0.92</v>
      </c>
      <c r="Y1298" t="n">
        <v>1</v>
      </c>
      <c r="Z1298" t="n">
        <v>10</v>
      </c>
    </row>
    <row r="1299">
      <c r="A1299" t="n">
        <v>25</v>
      </c>
      <c r="B1299" t="n">
        <v>95</v>
      </c>
      <c r="C1299" t="inlineStr">
        <is>
          <t xml:space="preserve">CONCLUIDO	</t>
        </is>
      </c>
      <c r="D1299" t="n">
        <v>3.4894</v>
      </c>
      <c r="E1299" t="n">
        <v>28.66</v>
      </c>
      <c r="F1299" t="n">
        <v>25.04</v>
      </c>
      <c r="G1299" t="n">
        <v>48.46</v>
      </c>
      <c r="H1299" t="n">
        <v>0.66</v>
      </c>
      <c r="I1299" t="n">
        <v>31</v>
      </c>
      <c r="J1299" t="n">
        <v>195.25</v>
      </c>
      <c r="K1299" t="n">
        <v>53.44</v>
      </c>
      <c r="L1299" t="n">
        <v>7.25</v>
      </c>
      <c r="M1299" t="n">
        <v>29</v>
      </c>
      <c r="N1299" t="n">
        <v>39.57</v>
      </c>
      <c r="O1299" t="n">
        <v>24314.98</v>
      </c>
      <c r="P1299" t="n">
        <v>303.43</v>
      </c>
      <c r="Q1299" t="n">
        <v>1397.28</v>
      </c>
      <c r="R1299" t="n">
        <v>100.99</v>
      </c>
      <c r="S1299" t="n">
        <v>66.97</v>
      </c>
      <c r="T1299" t="n">
        <v>14342.41</v>
      </c>
      <c r="U1299" t="n">
        <v>0.66</v>
      </c>
      <c r="V1299" t="n">
        <v>0.84</v>
      </c>
      <c r="W1299" t="n">
        <v>5.34</v>
      </c>
      <c r="X1299" t="n">
        <v>0.87</v>
      </c>
      <c r="Y1299" t="n">
        <v>1</v>
      </c>
      <c r="Z1299" t="n">
        <v>10</v>
      </c>
    </row>
    <row r="1300">
      <c r="A1300" t="n">
        <v>26</v>
      </c>
      <c r="B1300" t="n">
        <v>95</v>
      </c>
      <c r="C1300" t="inlineStr">
        <is>
          <t xml:space="preserve">CONCLUIDO	</t>
        </is>
      </c>
      <c r="D1300" t="n">
        <v>3.4989</v>
      </c>
      <c r="E1300" t="n">
        <v>28.58</v>
      </c>
      <c r="F1300" t="n">
        <v>25</v>
      </c>
      <c r="G1300" t="n">
        <v>49.99</v>
      </c>
      <c r="H1300" t="n">
        <v>0.68</v>
      </c>
      <c r="I1300" t="n">
        <v>30</v>
      </c>
      <c r="J1300" t="n">
        <v>195.64</v>
      </c>
      <c r="K1300" t="n">
        <v>53.44</v>
      </c>
      <c r="L1300" t="n">
        <v>7.5</v>
      </c>
      <c r="M1300" t="n">
        <v>28</v>
      </c>
      <c r="N1300" t="n">
        <v>39.7</v>
      </c>
      <c r="O1300" t="n">
        <v>24362.73</v>
      </c>
      <c r="P1300" t="n">
        <v>301.82</v>
      </c>
      <c r="Q1300" t="n">
        <v>1397.21</v>
      </c>
      <c r="R1300" t="n">
        <v>99.73999999999999</v>
      </c>
      <c r="S1300" t="n">
        <v>66.97</v>
      </c>
      <c r="T1300" t="n">
        <v>13719.58</v>
      </c>
      <c r="U1300" t="n">
        <v>0.67</v>
      </c>
      <c r="V1300" t="n">
        <v>0.84</v>
      </c>
      <c r="W1300" t="n">
        <v>5.34</v>
      </c>
      <c r="X1300" t="n">
        <v>0.83</v>
      </c>
      <c r="Y1300" t="n">
        <v>1</v>
      </c>
      <c r="Z1300" t="n">
        <v>10</v>
      </c>
    </row>
    <row r="1301">
      <c r="A1301" t="n">
        <v>27</v>
      </c>
      <c r="B1301" t="n">
        <v>95</v>
      </c>
      <c r="C1301" t="inlineStr">
        <is>
          <t xml:space="preserve">CONCLUIDO	</t>
        </is>
      </c>
      <c r="D1301" t="n">
        <v>3.5073</v>
      </c>
      <c r="E1301" t="n">
        <v>28.51</v>
      </c>
      <c r="F1301" t="n">
        <v>24.96</v>
      </c>
      <c r="G1301" t="n">
        <v>51.65</v>
      </c>
      <c r="H1301" t="n">
        <v>0.7</v>
      </c>
      <c r="I1301" t="n">
        <v>29</v>
      </c>
      <c r="J1301" t="n">
        <v>196.03</v>
      </c>
      <c r="K1301" t="n">
        <v>53.44</v>
      </c>
      <c r="L1301" t="n">
        <v>7.75</v>
      </c>
      <c r="M1301" t="n">
        <v>27</v>
      </c>
      <c r="N1301" t="n">
        <v>39.84</v>
      </c>
      <c r="O1301" t="n">
        <v>24410.52</v>
      </c>
      <c r="P1301" t="n">
        <v>299.73</v>
      </c>
      <c r="Q1301" t="n">
        <v>1397.2</v>
      </c>
      <c r="R1301" t="n">
        <v>98.55</v>
      </c>
      <c r="S1301" t="n">
        <v>66.97</v>
      </c>
      <c r="T1301" t="n">
        <v>13129.54</v>
      </c>
      <c r="U1301" t="n">
        <v>0.68</v>
      </c>
      <c r="V1301" t="n">
        <v>0.84</v>
      </c>
      <c r="W1301" t="n">
        <v>5.34</v>
      </c>
      <c r="X1301" t="n">
        <v>0.8</v>
      </c>
      <c r="Y1301" t="n">
        <v>1</v>
      </c>
      <c r="Z1301" t="n">
        <v>10</v>
      </c>
    </row>
    <row r="1302">
      <c r="A1302" t="n">
        <v>28</v>
      </c>
      <c r="B1302" t="n">
        <v>95</v>
      </c>
      <c r="C1302" t="inlineStr">
        <is>
          <t xml:space="preserve">CONCLUIDO	</t>
        </is>
      </c>
      <c r="D1302" t="n">
        <v>3.5158</v>
      </c>
      <c r="E1302" t="n">
        <v>28.44</v>
      </c>
      <c r="F1302" t="n">
        <v>24.93</v>
      </c>
      <c r="G1302" t="n">
        <v>53.43</v>
      </c>
      <c r="H1302" t="n">
        <v>0.72</v>
      </c>
      <c r="I1302" t="n">
        <v>28</v>
      </c>
      <c r="J1302" t="n">
        <v>196.41</v>
      </c>
      <c r="K1302" t="n">
        <v>53.44</v>
      </c>
      <c r="L1302" t="n">
        <v>8</v>
      </c>
      <c r="M1302" t="n">
        <v>26</v>
      </c>
      <c r="N1302" t="n">
        <v>39.98</v>
      </c>
      <c r="O1302" t="n">
        <v>24458.36</v>
      </c>
      <c r="P1302" t="n">
        <v>298.07</v>
      </c>
      <c r="Q1302" t="n">
        <v>1397.23</v>
      </c>
      <c r="R1302" t="n">
        <v>97.34999999999999</v>
      </c>
      <c r="S1302" t="n">
        <v>66.97</v>
      </c>
      <c r="T1302" t="n">
        <v>12535.67</v>
      </c>
      <c r="U1302" t="n">
        <v>0.6899999999999999</v>
      </c>
      <c r="V1302" t="n">
        <v>0.84</v>
      </c>
      <c r="W1302" t="n">
        <v>5.34</v>
      </c>
      <c r="X1302" t="n">
        <v>0.77</v>
      </c>
      <c r="Y1302" t="n">
        <v>1</v>
      </c>
      <c r="Z1302" t="n">
        <v>10</v>
      </c>
    </row>
    <row r="1303">
      <c r="A1303" t="n">
        <v>29</v>
      </c>
      <c r="B1303" t="n">
        <v>95</v>
      </c>
      <c r="C1303" t="inlineStr">
        <is>
          <t xml:space="preserve">CONCLUIDO	</t>
        </is>
      </c>
      <c r="D1303" t="n">
        <v>3.5231</v>
      </c>
      <c r="E1303" t="n">
        <v>28.38</v>
      </c>
      <c r="F1303" t="n">
        <v>24.91</v>
      </c>
      <c r="G1303" t="n">
        <v>55.36</v>
      </c>
      <c r="H1303" t="n">
        <v>0.74</v>
      </c>
      <c r="I1303" t="n">
        <v>27</v>
      </c>
      <c r="J1303" t="n">
        <v>196.8</v>
      </c>
      <c r="K1303" t="n">
        <v>53.44</v>
      </c>
      <c r="L1303" t="n">
        <v>8.25</v>
      </c>
      <c r="M1303" t="n">
        <v>25</v>
      </c>
      <c r="N1303" t="n">
        <v>40.12</v>
      </c>
      <c r="O1303" t="n">
        <v>24506.24</v>
      </c>
      <c r="P1303" t="n">
        <v>295.51</v>
      </c>
      <c r="Q1303" t="n">
        <v>1397.25</v>
      </c>
      <c r="R1303" t="n">
        <v>96.59</v>
      </c>
      <c r="S1303" t="n">
        <v>66.97</v>
      </c>
      <c r="T1303" t="n">
        <v>12160.77</v>
      </c>
      <c r="U1303" t="n">
        <v>0.6899999999999999</v>
      </c>
      <c r="V1303" t="n">
        <v>0.84</v>
      </c>
      <c r="W1303" t="n">
        <v>5.34</v>
      </c>
      <c r="X1303" t="n">
        <v>0.74</v>
      </c>
      <c r="Y1303" t="n">
        <v>1</v>
      </c>
      <c r="Z1303" t="n">
        <v>10</v>
      </c>
    </row>
    <row r="1304">
      <c r="A1304" t="n">
        <v>30</v>
      </c>
      <c r="B1304" t="n">
        <v>95</v>
      </c>
      <c r="C1304" t="inlineStr">
        <is>
          <t xml:space="preserve">CONCLUIDO	</t>
        </is>
      </c>
      <c r="D1304" t="n">
        <v>3.5325</v>
      </c>
      <c r="E1304" t="n">
        <v>28.31</v>
      </c>
      <c r="F1304" t="n">
        <v>24.87</v>
      </c>
      <c r="G1304" t="n">
        <v>57.4</v>
      </c>
      <c r="H1304" t="n">
        <v>0.77</v>
      </c>
      <c r="I1304" t="n">
        <v>26</v>
      </c>
      <c r="J1304" t="n">
        <v>197.19</v>
      </c>
      <c r="K1304" t="n">
        <v>53.44</v>
      </c>
      <c r="L1304" t="n">
        <v>8.5</v>
      </c>
      <c r="M1304" t="n">
        <v>24</v>
      </c>
      <c r="N1304" t="n">
        <v>40.26</v>
      </c>
      <c r="O1304" t="n">
        <v>24554.18</v>
      </c>
      <c r="P1304" t="n">
        <v>292.81</v>
      </c>
      <c r="Q1304" t="n">
        <v>1397.28</v>
      </c>
      <c r="R1304" t="n">
        <v>95.66</v>
      </c>
      <c r="S1304" t="n">
        <v>66.97</v>
      </c>
      <c r="T1304" t="n">
        <v>11701.69</v>
      </c>
      <c r="U1304" t="n">
        <v>0.7</v>
      </c>
      <c r="V1304" t="n">
        <v>0.85</v>
      </c>
      <c r="W1304" t="n">
        <v>5.33</v>
      </c>
      <c r="X1304" t="n">
        <v>0.71</v>
      </c>
      <c r="Y1304" t="n">
        <v>1</v>
      </c>
      <c r="Z1304" t="n">
        <v>10</v>
      </c>
    </row>
    <row r="1305">
      <c r="A1305" t="n">
        <v>31</v>
      </c>
      <c r="B1305" t="n">
        <v>95</v>
      </c>
      <c r="C1305" t="inlineStr">
        <is>
          <t xml:space="preserve">CONCLUIDO	</t>
        </is>
      </c>
      <c r="D1305" t="n">
        <v>3.539</v>
      </c>
      <c r="E1305" t="n">
        <v>28.26</v>
      </c>
      <c r="F1305" t="n">
        <v>24.86</v>
      </c>
      <c r="G1305" t="n">
        <v>59.66</v>
      </c>
      <c r="H1305" t="n">
        <v>0.79</v>
      </c>
      <c r="I1305" t="n">
        <v>25</v>
      </c>
      <c r="J1305" t="n">
        <v>197.58</v>
      </c>
      <c r="K1305" t="n">
        <v>53.44</v>
      </c>
      <c r="L1305" t="n">
        <v>8.75</v>
      </c>
      <c r="M1305" t="n">
        <v>23</v>
      </c>
      <c r="N1305" t="n">
        <v>40.39</v>
      </c>
      <c r="O1305" t="n">
        <v>24602.15</v>
      </c>
      <c r="P1305" t="n">
        <v>292.15</v>
      </c>
      <c r="Q1305" t="n">
        <v>1397.22</v>
      </c>
      <c r="R1305" t="n">
        <v>95.16</v>
      </c>
      <c r="S1305" t="n">
        <v>66.97</v>
      </c>
      <c r="T1305" t="n">
        <v>11458.69</v>
      </c>
      <c r="U1305" t="n">
        <v>0.7</v>
      </c>
      <c r="V1305" t="n">
        <v>0.85</v>
      </c>
      <c r="W1305" t="n">
        <v>5.33</v>
      </c>
      <c r="X1305" t="n">
        <v>0.6899999999999999</v>
      </c>
      <c r="Y1305" t="n">
        <v>1</v>
      </c>
      <c r="Z1305" t="n">
        <v>10</v>
      </c>
    </row>
    <row r="1306">
      <c r="A1306" t="n">
        <v>32</v>
      </c>
      <c r="B1306" t="n">
        <v>95</v>
      </c>
      <c r="C1306" t="inlineStr">
        <is>
          <t xml:space="preserve">CONCLUIDO	</t>
        </is>
      </c>
      <c r="D1306" t="n">
        <v>3.5476</v>
      </c>
      <c r="E1306" t="n">
        <v>28.19</v>
      </c>
      <c r="F1306" t="n">
        <v>24.83</v>
      </c>
      <c r="G1306" t="n">
        <v>62.06</v>
      </c>
      <c r="H1306" t="n">
        <v>0.8100000000000001</v>
      </c>
      <c r="I1306" t="n">
        <v>24</v>
      </c>
      <c r="J1306" t="n">
        <v>197.97</v>
      </c>
      <c r="K1306" t="n">
        <v>53.44</v>
      </c>
      <c r="L1306" t="n">
        <v>9</v>
      </c>
      <c r="M1306" t="n">
        <v>22</v>
      </c>
      <c r="N1306" t="n">
        <v>40.53</v>
      </c>
      <c r="O1306" t="n">
        <v>24650.18</v>
      </c>
      <c r="P1306" t="n">
        <v>289.24</v>
      </c>
      <c r="Q1306" t="n">
        <v>1397.26</v>
      </c>
      <c r="R1306" t="n">
        <v>94.04000000000001</v>
      </c>
      <c r="S1306" t="n">
        <v>66.97</v>
      </c>
      <c r="T1306" t="n">
        <v>10903.51</v>
      </c>
      <c r="U1306" t="n">
        <v>0.71</v>
      </c>
      <c r="V1306" t="n">
        <v>0.85</v>
      </c>
      <c r="W1306" t="n">
        <v>5.33</v>
      </c>
      <c r="X1306" t="n">
        <v>0.66</v>
      </c>
      <c r="Y1306" t="n">
        <v>1</v>
      </c>
      <c r="Z1306" t="n">
        <v>10</v>
      </c>
    </row>
    <row r="1307">
      <c r="A1307" t="n">
        <v>33</v>
      </c>
      <c r="B1307" t="n">
        <v>95</v>
      </c>
      <c r="C1307" t="inlineStr">
        <is>
          <t xml:space="preserve">CONCLUIDO	</t>
        </is>
      </c>
      <c r="D1307" t="n">
        <v>3.5473</v>
      </c>
      <c r="E1307" t="n">
        <v>28.19</v>
      </c>
      <c r="F1307" t="n">
        <v>24.83</v>
      </c>
      <c r="G1307" t="n">
        <v>62.07</v>
      </c>
      <c r="H1307" t="n">
        <v>0.83</v>
      </c>
      <c r="I1307" t="n">
        <v>24</v>
      </c>
      <c r="J1307" t="n">
        <v>198.36</v>
      </c>
      <c r="K1307" t="n">
        <v>53.44</v>
      </c>
      <c r="L1307" t="n">
        <v>9.25</v>
      </c>
      <c r="M1307" t="n">
        <v>22</v>
      </c>
      <c r="N1307" t="n">
        <v>40.67</v>
      </c>
      <c r="O1307" t="n">
        <v>24698.26</v>
      </c>
      <c r="P1307" t="n">
        <v>288.25</v>
      </c>
      <c r="Q1307" t="n">
        <v>1397.28</v>
      </c>
      <c r="R1307" t="n">
        <v>94.09999999999999</v>
      </c>
      <c r="S1307" t="n">
        <v>66.97</v>
      </c>
      <c r="T1307" t="n">
        <v>10929.89</v>
      </c>
      <c r="U1307" t="n">
        <v>0.71</v>
      </c>
      <c r="V1307" t="n">
        <v>0.85</v>
      </c>
      <c r="W1307" t="n">
        <v>5.33</v>
      </c>
      <c r="X1307" t="n">
        <v>0.66</v>
      </c>
      <c r="Y1307" t="n">
        <v>1</v>
      </c>
      <c r="Z1307" t="n">
        <v>10</v>
      </c>
    </row>
    <row r="1308">
      <c r="A1308" t="n">
        <v>34</v>
      </c>
      <c r="B1308" t="n">
        <v>95</v>
      </c>
      <c r="C1308" t="inlineStr">
        <is>
          <t xml:space="preserve">CONCLUIDO	</t>
        </is>
      </c>
      <c r="D1308" t="n">
        <v>3.5575</v>
      </c>
      <c r="E1308" t="n">
        <v>28.11</v>
      </c>
      <c r="F1308" t="n">
        <v>24.79</v>
      </c>
      <c r="G1308" t="n">
        <v>64.66</v>
      </c>
      <c r="H1308" t="n">
        <v>0.85</v>
      </c>
      <c r="I1308" t="n">
        <v>23</v>
      </c>
      <c r="J1308" t="n">
        <v>198.75</v>
      </c>
      <c r="K1308" t="n">
        <v>53.44</v>
      </c>
      <c r="L1308" t="n">
        <v>9.5</v>
      </c>
      <c r="M1308" t="n">
        <v>21</v>
      </c>
      <c r="N1308" t="n">
        <v>40.81</v>
      </c>
      <c r="O1308" t="n">
        <v>24746.38</v>
      </c>
      <c r="P1308" t="n">
        <v>286.12</v>
      </c>
      <c r="Q1308" t="n">
        <v>1397.22</v>
      </c>
      <c r="R1308" t="n">
        <v>92.81</v>
      </c>
      <c r="S1308" t="n">
        <v>66.97</v>
      </c>
      <c r="T1308" t="n">
        <v>10289.5</v>
      </c>
      <c r="U1308" t="n">
        <v>0.72</v>
      </c>
      <c r="V1308" t="n">
        <v>0.85</v>
      </c>
      <c r="W1308" t="n">
        <v>5.33</v>
      </c>
      <c r="X1308" t="n">
        <v>0.62</v>
      </c>
      <c r="Y1308" t="n">
        <v>1</v>
      </c>
      <c r="Z1308" t="n">
        <v>10</v>
      </c>
    </row>
    <row r="1309">
      <c r="A1309" t="n">
        <v>35</v>
      </c>
      <c r="B1309" t="n">
        <v>95</v>
      </c>
      <c r="C1309" t="inlineStr">
        <is>
          <t xml:space="preserve">CONCLUIDO	</t>
        </is>
      </c>
      <c r="D1309" t="n">
        <v>3.5644</v>
      </c>
      <c r="E1309" t="n">
        <v>28.06</v>
      </c>
      <c r="F1309" t="n">
        <v>24.77</v>
      </c>
      <c r="G1309" t="n">
        <v>67.55</v>
      </c>
      <c r="H1309" t="n">
        <v>0.87</v>
      </c>
      <c r="I1309" t="n">
        <v>22</v>
      </c>
      <c r="J1309" t="n">
        <v>199.14</v>
      </c>
      <c r="K1309" t="n">
        <v>53.44</v>
      </c>
      <c r="L1309" t="n">
        <v>9.75</v>
      </c>
      <c r="M1309" t="n">
        <v>20</v>
      </c>
      <c r="N1309" t="n">
        <v>40.95</v>
      </c>
      <c r="O1309" t="n">
        <v>24794.55</v>
      </c>
      <c r="P1309" t="n">
        <v>284.32</v>
      </c>
      <c r="Q1309" t="n">
        <v>1397.22</v>
      </c>
      <c r="R1309" t="n">
        <v>92.25</v>
      </c>
      <c r="S1309" t="n">
        <v>66.97</v>
      </c>
      <c r="T1309" t="n">
        <v>10018.65</v>
      </c>
      <c r="U1309" t="n">
        <v>0.73</v>
      </c>
      <c r="V1309" t="n">
        <v>0.85</v>
      </c>
      <c r="W1309" t="n">
        <v>5.33</v>
      </c>
      <c r="X1309" t="n">
        <v>0.6</v>
      </c>
      <c r="Y1309" t="n">
        <v>1</v>
      </c>
      <c r="Z1309" t="n">
        <v>10</v>
      </c>
    </row>
    <row r="1310">
      <c r="A1310" t="n">
        <v>36</v>
      </c>
      <c r="B1310" t="n">
        <v>95</v>
      </c>
      <c r="C1310" t="inlineStr">
        <is>
          <t xml:space="preserve">CONCLUIDO	</t>
        </is>
      </c>
      <c r="D1310" t="n">
        <v>3.5643</v>
      </c>
      <c r="E1310" t="n">
        <v>28.06</v>
      </c>
      <c r="F1310" t="n">
        <v>24.77</v>
      </c>
      <c r="G1310" t="n">
        <v>67.55</v>
      </c>
      <c r="H1310" t="n">
        <v>0.89</v>
      </c>
      <c r="I1310" t="n">
        <v>22</v>
      </c>
      <c r="J1310" t="n">
        <v>199.53</v>
      </c>
      <c r="K1310" t="n">
        <v>53.44</v>
      </c>
      <c r="L1310" t="n">
        <v>10</v>
      </c>
      <c r="M1310" t="n">
        <v>20</v>
      </c>
      <c r="N1310" t="n">
        <v>41.1</v>
      </c>
      <c r="O1310" t="n">
        <v>24842.77</v>
      </c>
      <c r="P1310" t="n">
        <v>281.49</v>
      </c>
      <c r="Q1310" t="n">
        <v>1397.22</v>
      </c>
      <c r="R1310" t="n">
        <v>92.31999999999999</v>
      </c>
      <c r="S1310" t="n">
        <v>66.97</v>
      </c>
      <c r="T1310" t="n">
        <v>10050.48</v>
      </c>
      <c r="U1310" t="n">
        <v>0.73</v>
      </c>
      <c r="V1310" t="n">
        <v>0.85</v>
      </c>
      <c r="W1310" t="n">
        <v>5.33</v>
      </c>
      <c r="X1310" t="n">
        <v>0.6</v>
      </c>
      <c r="Y1310" t="n">
        <v>1</v>
      </c>
      <c r="Z1310" t="n">
        <v>10</v>
      </c>
    </row>
    <row r="1311">
      <c r="A1311" t="n">
        <v>37</v>
      </c>
      <c r="B1311" t="n">
        <v>95</v>
      </c>
      <c r="C1311" t="inlineStr">
        <is>
          <t xml:space="preserve">CONCLUIDO	</t>
        </is>
      </c>
      <c r="D1311" t="n">
        <v>3.5721</v>
      </c>
      <c r="E1311" t="n">
        <v>28</v>
      </c>
      <c r="F1311" t="n">
        <v>24.74</v>
      </c>
      <c r="G1311" t="n">
        <v>70.7</v>
      </c>
      <c r="H1311" t="n">
        <v>0.91</v>
      </c>
      <c r="I1311" t="n">
        <v>21</v>
      </c>
      <c r="J1311" t="n">
        <v>199.92</v>
      </c>
      <c r="K1311" t="n">
        <v>53.44</v>
      </c>
      <c r="L1311" t="n">
        <v>10.25</v>
      </c>
      <c r="M1311" t="n">
        <v>19</v>
      </c>
      <c r="N1311" t="n">
        <v>41.24</v>
      </c>
      <c r="O1311" t="n">
        <v>24891.03</v>
      </c>
      <c r="P1311" t="n">
        <v>279.45</v>
      </c>
      <c r="Q1311" t="n">
        <v>1397.17</v>
      </c>
      <c r="R1311" t="n">
        <v>91.55</v>
      </c>
      <c r="S1311" t="n">
        <v>66.97</v>
      </c>
      <c r="T1311" t="n">
        <v>9672.540000000001</v>
      </c>
      <c r="U1311" t="n">
        <v>0.73</v>
      </c>
      <c r="V1311" t="n">
        <v>0.85</v>
      </c>
      <c r="W1311" t="n">
        <v>5.33</v>
      </c>
      <c r="X1311" t="n">
        <v>0.58</v>
      </c>
      <c r="Y1311" t="n">
        <v>1</v>
      </c>
      <c r="Z1311" t="n">
        <v>10</v>
      </c>
    </row>
    <row r="1312">
      <c r="A1312" t="n">
        <v>38</v>
      </c>
      <c r="B1312" t="n">
        <v>95</v>
      </c>
      <c r="C1312" t="inlineStr">
        <is>
          <t xml:space="preserve">CONCLUIDO	</t>
        </is>
      </c>
      <c r="D1312" t="n">
        <v>3.5818</v>
      </c>
      <c r="E1312" t="n">
        <v>27.92</v>
      </c>
      <c r="F1312" t="n">
        <v>24.71</v>
      </c>
      <c r="G1312" t="n">
        <v>74.12</v>
      </c>
      <c r="H1312" t="n">
        <v>0.93</v>
      </c>
      <c r="I1312" t="n">
        <v>20</v>
      </c>
      <c r="J1312" t="n">
        <v>200.31</v>
      </c>
      <c r="K1312" t="n">
        <v>53.44</v>
      </c>
      <c r="L1312" t="n">
        <v>10.5</v>
      </c>
      <c r="M1312" t="n">
        <v>18</v>
      </c>
      <c r="N1312" t="n">
        <v>41.38</v>
      </c>
      <c r="O1312" t="n">
        <v>24939.35</v>
      </c>
      <c r="P1312" t="n">
        <v>277.55</v>
      </c>
      <c r="Q1312" t="n">
        <v>1397.28</v>
      </c>
      <c r="R1312" t="n">
        <v>90.06999999999999</v>
      </c>
      <c r="S1312" t="n">
        <v>66.97</v>
      </c>
      <c r="T1312" t="n">
        <v>8937.360000000001</v>
      </c>
      <c r="U1312" t="n">
        <v>0.74</v>
      </c>
      <c r="V1312" t="n">
        <v>0.85</v>
      </c>
      <c r="W1312" t="n">
        <v>5.33</v>
      </c>
      <c r="X1312" t="n">
        <v>0.54</v>
      </c>
      <c r="Y1312" t="n">
        <v>1</v>
      </c>
      <c r="Z1312" t="n">
        <v>10</v>
      </c>
    </row>
    <row r="1313">
      <c r="A1313" t="n">
        <v>39</v>
      </c>
      <c r="B1313" t="n">
        <v>95</v>
      </c>
      <c r="C1313" t="inlineStr">
        <is>
          <t xml:space="preserve">CONCLUIDO	</t>
        </is>
      </c>
      <c r="D1313" t="n">
        <v>3.5837</v>
      </c>
      <c r="E1313" t="n">
        <v>27.9</v>
      </c>
      <c r="F1313" t="n">
        <v>24.69</v>
      </c>
      <c r="G1313" t="n">
        <v>74.06999999999999</v>
      </c>
      <c r="H1313" t="n">
        <v>0.95</v>
      </c>
      <c r="I1313" t="n">
        <v>20</v>
      </c>
      <c r="J1313" t="n">
        <v>200.71</v>
      </c>
      <c r="K1313" t="n">
        <v>53.44</v>
      </c>
      <c r="L1313" t="n">
        <v>10.75</v>
      </c>
      <c r="M1313" t="n">
        <v>18</v>
      </c>
      <c r="N1313" t="n">
        <v>41.52</v>
      </c>
      <c r="O1313" t="n">
        <v>24987.71</v>
      </c>
      <c r="P1313" t="n">
        <v>275.39</v>
      </c>
      <c r="Q1313" t="n">
        <v>1397.23</v>
      </c>
      <c r="R1313" t="n">
        <v>89.73</v>
      </c>
      <c r="S1313" t="n">
        <v>66.97</v>
      </c>
      <c r="T1313" t="n">
        <v>8768.76</v>
      </c>
      <c r="U1313" t="n">
        <v>0.75</v>
      </c>
      <c r="V1313" t="n">
        <v>0.85</v>
      </c>
      <c r="W1313" t="n">
        <v>5.32</v>
      </c>
      <c r="X1313" t="n">
        <v>0.53</v>
      </c>
      <c r="Y1313" t="n">
        <v>1</v>
      </c>
      <c r="Z1313" t="n">
        <v>10</v>
      </c>
    </row>
    <row r="1314">
      <c r="A1314" t="n">
        <v>40</v>
      </c>
      <c r="B1314" t="n">
        <v>95</v>
      </c>
      <c r="C1314" t="inlineStr">
        <is>
          <t xml:space="preserve">CONCLUIDO	</t>
        </is>
      </c>
      <c r="D1314" t="n">
        <v>3.5882</v>
      </c>
      <c r="E1314" t="n">
        <v>27.87</v>
      </c>
      <c r="F1314" t="n">
        <v>24.69</v>
      </c>
      <c r="G1314" t="n">
        <v>77.98</v>
      </c>
      <c r="H1314" t="n">
        <v>0.97</v>
      </c>
      <c r="I1314" t="n">
        <v>19</v>
      </c>
      <c r="J1314" t="n">
        <v>201.1</v>
      </c>
      <c r="K1314" t="n">
        <v>53.44</v>
      </c>
      <c r="L1314" t="n">
        <v>11</v>
      </c>
      <c r="M1314" t="n">
        <v>17</v>
      </c>
      <c r="N1314" t="n">
        <v>41.66</v>
      </c>
      <c r="O1314" t="n">
        <v>25036.12</v>
      </c>
      <c r="P1314" t="n">
        <v>274.19</v>
      </c>
      <c r="Q1314" t="n">
        <v>1397.18</v>
      </c>
      <c r="R1314" t="n">
        <v>89.61</v>
      </c>
      <c r="S1314" t="n">
        <v>66.97</v>
      </c>
      <c r="T1314" t="n">
        <v>8712.790000000001</v>
      </c>
      <c r="U1314" t="n">
        <v>0.75</v>
      </c>
      <c r="V1314" t="n">
        <v>0.85</v>
      </c>
      <c r="W1314" t="n">
        <v>5.33</v>
      </c>
      <c r="X1314" t="n">
        <v>0.53</v>
      </c>
      <c r="Y1314" t="n">
        <v>1</v>
      </c>
      <c r="Z1314" t="n">
        <v>10</v>
      </c>
    </row>
    <row r="1315">
      <c r="A1315" t="n">
        <v>41</v>
      </c>
      <c r="B1315" t="n">
        <v>95</v>
      </c>
      <c r="C1315" t="inlineStr">
        <is>
          <t xml:space="preserve">CONCLUIDO	</t>
        </is>
      </c>
      <c r="D1315" t="n">
        <v>3.5891</v>
      </c>
      <c r="E1315" t="n">
        <v>27.86</v>
      </c>
      <c r="F1315" t="n">
        <v>24.69</v>
      </c>
      <c r="G1315" t="n">
        <v>77.95999999999999</v>
      </c>
      <c r="H1315" t="n">
        <v>0.99</v>
      </c>
      <c r="I1315" t="n">
        <v>19</v>
      </c>
      <c r="J1315" t="n">
        <v>201.49</v>
      </c>
      <c r="K1315" t="n">
        <v>53.44</v>
      </c>
      <c r="L1315" t="n">
        <v>11.25</v>
      </c>
      <c r="M1315" t="n">
        <v>17</v>
      </c>
      <c r="N1315" t="n">
        <v>41.81</v>
      </c>
      <c r="O1315" t="n">
        <v>25084.58</v>
      </c>
      <c r="P1315" t="n">
        <v>271.88</v>
      </c>
      <c r="Q1315" t="n">
        <v>1397.19</v>
      </c>
      <c r="R1315" t="n">
        <v>89.43000000000001</v>
      </c>
      <c r="S1315" t="n">
        <v>66.97</v>
      </c>
      <c r="T1315" t="n">
        <v>8620.24</v>
      </c>
      <c r="U1315" t="n">
        <v>0.75</v>
      </c>
      <c r="V1315" t="n">
        <v>0.85</v>
      </c>
      <c r="W1315" t="n">
        <v>5.33</v>
      </c>
      <c r="X1315" t="n">
        <v>0.52</v>
      </c>
      <c r="Y1315" t="n">
        <v>1</v>
      </c>
      <c r="Z1315" t="n">
        <v>10</v>
      </c>
    </row>
    <row r="1316">
      <c r="A1316" t="n">
        <v>42</v>
      </c>
      <c r="B1316" t="n">
        <v>95</v>
      </c>
      <c r="C1316" t="inlineStr">
        <is>
          <t xml:space="preserve">CONCLUIDO	</t>
        </is>
      </c>
      <c r="D1316" t="n">
        <v>3.5961</v>
      </c>
      <c r="E1316" t="n">
        <v>27.81</v>
      </c>
      <c r="F1316" t="n">
        <v>24.67</v>
      </c>
      <c r="G1316" t="n">
        <v>82.23</v>
      </c>
      <c r="H1316" t="n">
        <v>1.01</v>
      </c>
      <c r="I1316" t="n">
        <v>18</v>
      </c>
      <c r="J1316" t="n">
        <v>201.88</v>
      </c>
      <c r="K1316" t="n">
        <v>53.44</v>
      </c>
      <c r="L1316" t="n">
        <v>11.5</v>
      </c>
      <c r="M1316" t="n">
        <v>16</v>
      </c>
      <c r="N1316" t="n">
        <v>41.95</v>
      </c>
      <c r="O1316" t="n">
        <v>25133.09</v>
      </c>
      <c r="P1316" t="n">
        <v>270.22</v>
      </c>
      <c r="Q1316" t="n">
        <v>1397.24</v>
      </c>
      <c r="R1316" t="n">
        <v>88.98</v>
      </c>
      <c r="S1316" t="n">
        <v>66.97</v>
      </c>
      <c r="T1316" t="n">
        <v>8399.73</v>
      </c>
      <c r="U1316" t="n">
        <v>0.75</v>
      </c>
      <c r="V1316" t="n">
        <v>0.85</v>
      </c>
      <c r="W1316" t="n">
        <v>5.32</v>
      </c>
      <c r="X1316" t="n">
        <v>0.5</v>
      </c>
      <c r="Y1316" t="n">
        <v>1</v>
      </c>
      <c r="Z1316" t="n">
        <v>10</v>
      </c>
    </row>
    <row r="1317">
      <c r="A1317" t="n">
        <v>43</v>
      </c>
      <c r="B1317" t="n">
        <v>95</v>
      </c>
      <c r="C1317" t="inlineStr">
        <is>
          <t xml:space="preserve">CONCLUIDO	</t>
        </is>
      </c>
      <c r="D1317" t="n">
        <v>3.5965</v>
      </c>
      <c r="E1317" t="n">
        <v>27.8</v>
      </c>
      <c r="F1317" t="n">
        <v>24.67</v>
      </c>
      <c r="G1317" t="n">
        <v>82.22</v>
      </c>
      <c r="H1317" t="n">
        <v>1.03</v>
      </c>
      <c r="I1317" t="n">
        <v>18</v>
      </c>
      <c r="J1317" t="n">
        <v>202.28</v>
      </c>
      <c r="K1317" t="n">
        <v>53.44</v>
      </c>
      <c r="L1317" t="n">
        <v>11.75</v>
      </c>
      <c r="M1317" t="n">
        <v>14</v>
      </c>
      <c r="N1317" t="n">
        <v>42.09</v>
      </c>
      <c r="O1317" t="n">
        <v>25181.64</v>
      </c>
      <c r="P1317" t="n">
        <v>267.74</v>
      </c>
      <c r="Q1317" t="n">
        <v>1397.22</v>
      </c>
      <c r="R1317" t="n">
        <v>88.61</v>
      </c>
      <c r="S1317" t="n">
        <v>66.97</v>
      </c>
      <c r="T1317" t="n">
        <v>8218.68</v>
      </c>
      <c r="U1317" t="n">
        <v>0.76</v>
      </c>
      <c r="V1317" t="n">
        <v>0.85</v>
      </c>
      <c r="W1317" t="n">
        <v>5.33</v>
      </c>
      <c r="X1317" t="n">
        <v>0.5</v>
      </c>
      <c r="Y1317" t="n">
        <v>1</v>
      </c>
      <c r="Z1317" t="n">
        <v>10</v>
      </c>
    </row>
    <row r="1318">
      <c r="A1318" t="n">
        <v>44</v>
      </c>
      <c r="B1318" t="n">
        <v>95</v>
      </c>
      <c r="C1318" t="inlineStr">
        <is>
          <t xml:space="preserve">CONCLUIDO	</t>
        </is>
      </c>
      <c r="D1318" t="n">
        <v>3.61</v>
      </c>
      <c r="E1318" t="n">
        <v>27.7</v>
      </c>
      <c r="F1318" t="n">
        <v>24.6</v>
      </c>
      <c r="G1318" t="n">
        <v>86.81999999999999</v>
      </c>
      <c r="H1318" t="n">
        <v>1.05</v>
      </c>
      <c r="I1318" t="n">
        <v>17</v>
      </c>
      <c r="J1318" t="n">
        <v>202.67</v>
      </c>
      <c r="K1318" t="n">
        <v>53.44</v>
      </c>
      <c r="L1318" t="n">
        <v>12</v>
      </c>
      <c r="M1318" t="n">
        <v>11</v>
      </c>
      <c r="N1318" t="n">
        <v>42.24</v>
      </c>
      <c r="O1318" t="n">
        <v>25230.25</v>
      </c>
      <c r="P1318" t="n">
        <v>263.98</v>
      </c>
      <c r="Q1318" t="n">
        <v>1397.27</v>
      </c>
      <c r="R1318" t="n">
        <v>86.61</v>
      </c>
      <c r="S1318" t="n">
        <v>66.97</v>
      </c>
      <c r="T1318" t="n">
        <v>7223.85</v>
      </c>
      <c r="U1318" t="n">
        <v>0.77</v>
      </c>
      <c r="V1318" t="n">
        <v>0.86</v>
      </c>
      <c r="W1318" t="n">
        <v>5.32</v>
      </c>
      <c r="X1318" t="n">
        <v>0.43</v>
      </c>
      <c r="Y1318" t="n">
        <v>1</v>
      </c>
      <c r="Z1318" t="n">
        <v>10</v>
      </c>
    </row>
    <row r="1319">
      <c r="A1319" t="n">
        <v>45</v>
      </c>
      <c r="B1319" t="n">
        <v>95</v>
      </c>
      <c r="C1319" t="inlineStr">
        <is>
          <t xml:space="preserve">CONCLUIDO	</t>
        </is>
      </c>
      <c r="D1319" t="n">
        <v>3.608</v>
      </c>
      <c r="E1319" t="n">
        <v>27.72</v>
      </c>
      <c r="F1319" t="n">
        <v>24.61</v>
      </c>
      <c r="G1319" t="n">
        <v>86.88</v>
      </c>
      <c r="H1319" t="n">
        <v>1.07</v>
      </c>
      <c r="I1319" t="n">
        <v>17</v>
      </c>
      <c r="J1319" t="n">
        <v>203.07</v>
      </c>
      <c r="K1319" t="n">
        <v>53.44</v>
      </c>
      <c r="L1319" t="n">
        <v>12.25</v>
      </c>
      <c r="M1319" t="n">
        <v>12</v>
      </c>
      <c r="N1319" t="n">
        <v>42.38</v>
      </c>
      <c r="O1319" t="n">
        <v>25279.03</v>
      </c>
      <c r="P1319" t="n">
        <v>265.17</v>
      </c>
      <c r="Q1319" t="n">
        <v>1397.23</v>
      </c>
      <c r="R1319" t="n">
        <v>87.12</v>
      </c>
      <c r="S1319" t="n">
        <v>66.97</v>
      </c>
      <c r="T1319" t="n">
        <v>7474.45</v>
      </c>
      <c r="U1319" t="n">
        <v>0.77</v>
      </c>
      <c r="V1319" t="n">
        <v>0.86</v>
      </c>
      <c r="W1319" t="n">
        <v>5.32</v>
      </c>
      <c r="X1319" t="n">
        <v>0.45</v>
      </c>
      <c r="Y1319" t="n">
        <v>1</v>
      </c>
      <c r="Z1319" t="n">
        <v>10</v>
      </c>
    </row>
    <row r="1320">
      <c r="A1320" t="n">
        <v>46</v>
      </c>
      <c r="B1320" t="n">
        <v>95</v>
      </c>
      <c r="C1320" t="inlineStr">
        <is>
          <t xml:space="preserve">CONCLUIDO	</t>
        </is>
      </c>
      <c r="D1320" t="n">
        <v>3.6063</v>
      </c>
      <c r="E1320" t="n">
        <v>27.73</v>
      </c>
      <c r="F1320" t="n">
        <v>24.63</v>
      </c>
      <c r="G1320" t="n">
        <v>86.92</v>
      </c>
      <c r="H1320" t="n">
        <v>1.09</v>
      </c>
      <c r="I1320" t="n">
        <v>17</v>
      </c>
      <c r="J1320" t="n">
        <v>203.46</v>
      </c>
      <c r="K1320" t="n">
        <v>53.44</v>
      </c>
      <c r="L1320" t="n">
        <v>12.5</v>
      </c>
      <c r="M1320" t="n">
        <v>9</v>
      </c>
      <c r="N1320" t="n">
        <v>42.53</v>
      </c>
      <c r="O1320" t="n">
        <v>25327.74</v>
      </c>
      <c r="P1320" t="n">
        <v>262.2</v>
      </c>
      <c r="Q1320" t="n">
        <v>1397.25</v>
      </c>
      <c r="R1320" t="n">
        <v>87.3</v>
      </c>
      <c r="S1320" t="n">
        <v>66.97</v>
      </c>
      <c r="T1320" t="n">
        <v>7564.28</v>
      </c>
      <c r="U1320" t="n">
        <v>0.77</v>
      </c>
      <c r="V1320" t="n">
        <v>0.85</v>
      </c>
      <c r="W1320" t="n">
        <v>5.33</v>
      </c>
      <c r="X1320" t="n">
        <v>0.46</v>
      </c>
      <c r="Y1320" t="n">
        <v>1</v>
      </c>
      <c r="Z1320" t="n">
        <v>10</v>
      </c>
    </row>
    <row r="1321">
      <c r="A1321" t="n">
        <v>47</v>
      </c>
      <c r="B1321" t="n">
        <v>95</v>
      </c>
      <c r="C1321" t="inlineStr">
        <is>
          <t xml:space="preserve">CONCLUIDO	</t>
        </is>
      </c>
      <c r="D1321" t="n">
        <v>3.6045</v>
      </c>
      <c r="E1321" t="n">
        <v>27.74</v>
      </c>
      <c r="F1321" t="n">
        <v>24.64</v>
      </c>
      <c r="G1321" t="n">
        <v>86.97</v>
      </c>
      <c r="H1321" t="n">
        <v>1.11</v>
      </c>
      <c r="I1321" t="n">
        <v>17</v>
      </c>
      <c r="J1321" t="n">
        <v>203.86</v>
      </c>
      <c r="K1321" t="n">
        <v>53.44</v>
      </c>
      <c r="L1321" t="n">
        <v>12.75</v>
      </c>
      <c r="M1321" t="n">
        <v>6</v>
      </c>
      <c r="N1321" t="n">
        <v>42.67</v>
      </c>
      <c r="O1321" t="n">
        <v>25376.49</v>
      </c>
      <c r="P1321" t="n">
        <v>261.68</v>
      </c>
      <c r="Q1321" t="n">
        <v>1397.25</v>
      </c>
      <c r="R1321" t="n">
        <v>87.68000000000001</v>
      </c>
      <c r="S1321" t="n">
        <v>66.97</v>
      </c>
      <c r="T1321" t="n">
        <v>7758.12</v>
      </c>
      <c r="U1321" t="n">
        <v>0.76</v>
      </c>
      <c r="V1321" t="n">
        <v>0.85</v>
      </c>
      <c r="W1321" t="n">
        <v>5.33</v>
      </c>
      <c r="X1321" t="n">
        <v>0.48</v>
      </c>
      <c r="Y1321" t="n">
        <v>1</v>
      </c>
      <c r="Z1321" t="n">
        <v>10</v>
      </c>
    </row>
    <row r="1322">
      <c r="A1322" t="n">
        <v>48</v>
      </c>
      <c r="B1322" t="n">
        <v>95</v>
      </c>
      <c r="C1322" t="inlineStr">
        <is>
          <t xml:space="preserve">CONCLUIDO	</t>
        </is>
      </c>
      <c r="D1322" t="n">
        <v>3.6134</v>
      </c>
      <c r="E1322" t="n">
        <v>27.67</v>
      </c>
      <c r="F1322" t="n">
        <v>24.61</v>
      </c>
      <c r="G1322" t="n">
        <v>92.29000000000001</v>
      </c>
      <c r="H1322" t="n">
        <v>1.13</v>
      </c>
      <c r="I1322" t="n">
        <v>16</v>
      </c>
      <c r="J1322" t="n">
        <v>204.25</v>
      </c>
      <c r="K1322" t="n">
        <v>53.44</v>
      </c>
      <c r="L1322" t="n">
        <v>13</v>
      </c>
      <c r="M1322" t="n">
        <v>2</v>
      </c>
      <c r="N1322" t="n">
        <v>42.82</v>
      </c>
      <c r="O1322" t="n">
        <v>25425.3</v>
      </c>
      <c r="P1322" t="n">
        <v>261.96</v>
      </c>
      <c r="Q1322" t="n">
        <v>1397.4</v>
      </c>
      <c r="R1322" t="n">
        <v>86.5</v>
      </c>
      <c r="S1322" t="n">
        <v>66.97</v>
      </c>
      <c r="T1322" t="n">
        <v>7169.49</v>
      </c>
      <c r="U1322" t="n">
        <v>0.77</v>
      </c>
      <c r="V1322" t="n">
        <v>0.86</v>
      </c>
      <c r="W1322" t="n">
        <v>5.34</v>
      </c>
      <c r="X1322" t="n">
        <v>0.44</v>
      </c>
      <c r="Y1322" t="n">
        <v>1</v>
      </c>
      <c r="Z1322" t="n">
        <v>10</v>
      </c>
    </row>
    <row r="1323">
      <c r="A1323" t="n">
        <v>49</v>
      </c>
      <c r="B1323" t="n">
        <v>95</v>
      </c>
      <c r="C1323" t="inlineStr">
        <is>
          <t xml:space="preserve">CONCLUIDO	</t>
        </is>
      </c>
      <c r="D1323" t="n">
        <v>3.6135</v>
      </c>
      <c r="E1323" t="n">
        <v>27.67</v>
      </c>
      <c r="F1323" t="n">
        <v>24.61</v>
      </c>
      <c r="G1323" t="n">
        <v>92.29000000000001</v>
      </c>
      <c r="H1323" t="n">
        <v>1.15</v>
      </c>
      <c r="I1323" t="n">
        <v>16</v>
      </c>
      <c r="J1323" t="n">
        <v>204.65</v>
      </c>
      <c r="K1323" t="n">
        <v>53.44</v>
      </c>
      <c r="L1323" t="n">
        <v>13.25</v>
      </c>
      <c r="M1323" t="n">
        <v>2</v>
      </c>
      <c r="N1323" t="n">
        <v>42.96</v>
      </c>
      <c r="O1323" t="n">
        <v>25474.16</v>
      </c>
      <c r="P1323" t="n">
        <v>262.48</v>
      </c>
      <c r="Q1323" t="n">
        <v>1397.35</v>
      </c>
      <c r="R1323" t="n">
        <v>86.45999999999999</v>
      </c>
      <c r="S1323" t="n">
        <v>66.97</v>
      </c>
      <c r="T1323" t="n">
        <v>7154.01</v>
      </c>
      <c r="U1323" t="n">
        <v>0.77</v>
      </c>
      <c r="V1323" t="n">
        <v>0.86</v>
      </c>
      <c r="W1323" t="n">
        <v>5.34</v>
      </c>
      <c r="X1323" t="n">
        <v>0.44</v>
      </c>
      <c r="Y1323" t="n">
        <v>1</v>
      </c>
      <c r="Z1323" t="n">
        <v>10</v>
      </c>
    </row>
    <row r="1324">
      <c r="A1324" t="n">
        <v>50</v>
      </c>
      <c r="B1324" t="n">
        <v>95</v>
      </c>
      <c r="C1324" t="inlineStr">
        <is>
          <t xml:space="preserve">CONCLUIDO	</t>
        </is>
      </c>
      <c r="D1324" t="n">
        <v>3.6142</v>
      </c>
      <c r="E1324" t="n">
        <v>27.67</v>
      </c>
      <c r="F1324" t="n">
        <v>24.6</v>
      </c>
      <c r="G1324" t="n">
        <v>92.27</v>
      </c>
      <c r="H1324" t="n">
        <v>1.17</v>
      </c>
      <c r="I1324" t="n">
        <v>16</v>
      </c>
      <c r="J1324" t="n">
        <v>205.05</v>
      </c>
      <c r="K1324" t="n">
        <v>53.44</v>
      </c>
      <c r="L1324" t="n">
        <v>13.5</v>
      </c>
      <c r="M1324" t="n">
        <v>2</v>
      </c>
      <c r="N1324" t="n">
        <v>43.11</v>
      </c>
      <c r="O1324" t="n">
        <v>25523.06</v>
      </c>
      <c r="P1324" t="n">
        <v>262.71</v>
      </c>
      <c r="Q1324" t="n">
        <v>1397.32</v>
      </c>
      <c r="R1324" t="n">
        <v>86.45</v>
      </c>
      <c r="S1324" t="n">
        <v>66.97</v>
      </c>
      <c r="T1324" t="n">
        <v>7148.14</v>
      </c>
      <c r="U1324" t="n">
        <v>0.77</v>
      </c>
      <c r="V1324" t="n">
        <v>0.86</v>
      </c>
      <c r="W1324" t="n">
        <v>5.33</v>
      </c>
      <c r="X1324" t="n">
        <v>0.44</v>
      </c>
      <c r="Y1324" t="n">
        <v>1</v>
      </c>
      <c r="Z1324" t="n">
        <v>10</v>
      </c>
    </row>
    <row r="1325">
      <c r="A1325" t="n">
        <v>51</v>
      </c>
      <c r="B1325" t="n">
        <v>95</v>
      </c>
      <c r="C1325" t="inlineStr">
        <is>
          <t xml:space="preserve">CONCLUIDO	</t>
        </is>
      </c>
      <c r="D1325" t="n">
        <v>3.6132</v>
      </c>
      <c r="E1325" t="n">
        <v>27.68</v>
      </c>
      <c r="F1325" t="n">
        <v>24.61</v>
      </c>
      <c r="G1325" t="n">
        <v>92.29000000000001</v>
      </c>
      <c r="H1325" t="n">
        <v>1.19</v>
      </c>
      <c r="I1325" t="n">
        <v>16</v>
      </c>
      <c r="J1325" t="n">
        <v>205.44</v>
      </c>
      <c r="K1325" t="n">
        <v>53.44</v>
      </c>
      <c r="L1325" t="n">
        <v>13.75</v>
      </c>
      <c r="M1325" t="n">
        <v>1</v>
      </c>
      <c r="N1325" t="n">
        <v>43.26</v>
      </c>
      <c r="O1325" t="n">
        <v>25572.02</v>
      </c>
      <c r="P1325" t="n">
        <v>263.28</v>
      </c>
      <c r="Q1325" t="n">
        <v>1397.36</v>
      </c>
      <c r="R1325" t="n">
        <v>86.45999999999999</v>
      </c>
      <c r="S1325" t="n">
        <v>66.97</v>
      </c>
      <c r="T1325" t="n">
        <v>7149.62</v>
      </c>
      <c r="U1325" t="n">
        <v>0.77</v>
      </c>
      <c r="V1325" t="n">
        <v>0.86</v>
      </c>
      <c r="W1325" t="n">
        <v>5.34</v>
      </c>
      <c r="X1325" t="n">
        <v>0.45</v>
      </c>
      <c r="Y1325" t="n">
        <v>1</v>
      </c>
      <c r="Z1325" t="n">
        <v>10</v>
      </c>
    </row>
    <row r="1326">
      <c r="A1326" t="n">
        <v>52</v>
      </c>
      <c r="B1326" t="n">
        <v>95</v>
      </c>
      <c r="C1326" t="inlineStr">
        <is>
          <t xml:space="preserve">CONCLUIDO	</t>
        </is>
      </c>
      <c r="D1326" t="n">
        <v>3.6131</v>
      </c>
      <c r="E1326" t="n">
        <v>27.68</v>
      </c>
      <c r="F1326" t="n">
        <v>24.61</v>
      </c>
      <c r="G1326" t="n">
        <v>92.3</v>
      </c>
      <c r="H1326" t="n">
        <v>1.21</v>
      </c>
      <c r="I1326" t="n">
        <v>16</v>
      </c>
      <c r="J1326" t="n">
        <v>205.84</v>
      </c>
      <c r="K1326" t="n">
        <v>53.44</v>
      </c>
      <c r="L1326" t="n">
        <v>14</v>
      </c>
      <c r="M1326" t="n">
        <v>1</v>
      </c>
      <c r="N1326" t="n">
        <v>43.4</v>
      </c>
      <c r="O1326" t="n">
        <v>25621.03</v>
      </c>
      <c r="P1326" t="n">
        <v>263.69</v>
      </c>
      <c r="Q1326" t="n">
        <v>1397.37</v>
      </c>
      <c r="R1326" t="n">
        <v>86.51000000000001</v>
      </c>
      <c r="S1326" t="n">
        <v>66.97</v>
      </c>
      <c r="T1326" t="n">
        <v>7177.23</v>
      </c>
      <c r="U1326" t="n">
        <v>0.77</v>
      </c>
      <c r="V1326" t="n">
        <v>0.86</v>
      </c>
      <c r="W1326" t="n">
        <v>5.34</v>
      </c>
      <c r="X1326" t="n">
        <v>0.45</v>
      </c>
      <c r="Y1326" t="n">
        <v>1</v>
      </c>
      <c r="Z1326" t="n">
        <v>10</v>
      </c>
    </row>
    <row r="1327">
      <c r="A1327" t="n">
        <v>53</v>
      </c>
      <c r="B1327" t="n">
        <v>95</v>
      </c>
      <c r="C1327" t="inlineStr">
        <is>
          <t xml:space="preserve">CONCLUIDO	</t>
        </is>
      </c>
      <c r="D1327" t="n">
        <v>3.6132</v>
      </c>
      <c r="E1327" t="n">
        <v>27.68</v>
      </c>
      <c r="F1327" t="n">
        <v>24.61</v>
      </c>
      <c r="G1327" t="n">
        <v>92.29000000000001</v>
      </c>
      <c r="H1327" t="n">
        <v>1.23</v>
      </c>
      <c r="I1327" t="n">
        <v>16</v>
      </c>
      <c r="J1327" t="n">
        <v>206.24</v>
      </c>
      <c r="K1327" t="n">
        <v>53.44</v>
      </c>
      <c r="L1327" t="n">
        <v>14.25</v>
      </c>
      <c r="M1327" t="n">
        <v>1</v>
      </c>
      <c r="N1327" t="n">
        <v>43.55</v>
      </c>
      <c r="O1327" t="n">
        <v>25670.09</v>
      </c>
      <c r="P1327" t="n">
        <v>264.08</v>
      </c>
      <c r="Q1327" t="n">
        <v>1397.38</v>
      </c>
      <c r="R1327" t="n">
        <v>86.47</v>
      </c>
      <c r="S1327" t="n">
        <v>66.97</v>
      </c>
      <c r="T1327" t="n">
        <v>7157.09</v>
      </c>
      <c r="U1327" t="n">
        <v>0.77</v>
      </c>
      <c r="V1327" t="n">
        <v>0.86</v>
      </c>
      <c r="W1327" t="n">
        <v>5.34</v>
      </c>
      <c r="X1327" t="n">
        <v>0.45</v>
      </c>
      <c r="Y1327" t="n">
        <v>1</v>
      </c>
      <c r="Z1327" t="n">
        <v>10</v>
      </c>
    </row>
    <row r="1328">
      <c r="A1328" t="n">
        <v>54</v>
      </c>
      <c r="B1328" t="n">
        <v>95</v>
      </c>
      <c r="C1328" t="inlineStr">
        <is>
          <t xml:space="preserve">CONCLUIDO	</t>
        </is>
      </c>
      <c r="D1328" t="n">
        <v>3.6134</v>
      </c>
      <c r="E1328" t="n">
        <v>27.67</v>
      </c>
      <c r="F1328" t="n">
        <v>24.61</v>
      </c>
      <c r="G1328" t="n">
        <v>92.29000000000001</v>
      </c>
      <c r="H1328" t="n">
        <v>1.25</v>
      </c>
      <c r="I1328" t="n">
        <v>16</v>
      </c>
      <c r="J1328" t="n">
        <v>206.64</v>
      </c>
      <c r="K1328" t="n">
        <v>53.44</v>
      </c>
      <c r="L1328" t="n">
        <v>14.5</v>
      </c>
      <c r="M1328" t="n">
        <v>1</v>
      </c>
      <c r="N1328" t="n">
        <v>43.7</v>
      </c>
      <c r="O1328" t="n">
        <v>25719.19</v>
      </c>
      <c r="P1328" t="n">
        <v>264.43</v>
      </c>
      <c r="Q1328" t="n">
        <v>1397.36</v>
      </c>
      <c r="R1328" t="n">
        <v>86.45</v>
      </c>
      <c r="S1328" t="n">
        <v>66.97</v>
      </c>
      <c r="T1328" t="n">
        <v>7144.58</v>
      </c>
      <c r="U1328" t="n">
        <v>0.77</v>
      </c>
      <c r="V1328" t="n">
        <v>0.86</v>
      </c>
      <c r="W1328" t="n">
        <v>5.34</v>
      </c>
      <c r="X1328" t="n">
        <v>0.44</v>
      </c>
      <c r="Y1328" t="n">
        <v>1</v>
      </c>
      <c r="Z1328" t="n">
        <v>10</v>
      </c>
    </row>
    <row r="1329">
      <c r="A1329" t="n">
        <v>55</v>
      </c>
      <c r="B1329" t="n">
        <v>95</v>
      </c>
      <c r="C1329" t="inlineStr">
        <is>
          <t xml:space="preserve">CONCLUIDO	</t>
        </is>
      </c>
      <c r="D1329" t="n">
        <v>3.6131</v>
      </c>
      <c r="E1329" t="n">
        <v>27.68</v>
      </c>
      <c r="F1329" t="n">
        <v>24.61</v>
      </c>
      <c r="G1329" t="n">
        <v>92.3</v>
      </c>
      <c r="H1329" t="n">
        <v>1.27</v>
      </c>
      <c r="I1329" t="n">
        <v>16</v>
      </c>
      <c r="J1329" t="n">
        <v>207.03</v>
      </c>
      <c r="K1329" t="n">
        <v>53.44</v>
      </c>
      <c r="L1329" t="n">
        <v>14.75</v>
      </c>
      <c r="M1329" t="n">
        <v>0</v>
      </c>
      <c r="N1329" t="n">
        <v>43.85</v>
      </c>
      <c r="O1329" t="n">
        <v>25768.35</v>
      </c>
      <c r="P1329" t="n">
        <v>264.83</v>
      </c>
      <c r="Q1329" t="n">
        <v>1397.37</v>
      </c>
      <c r="R1329" t="n">
        <v>86.47</v>
      </c>
      <c r="S1329" t="n">
        <v>66.97</v>
      </c>
      <c r="T1329" t="n">
        <v>7157.03</v>
      </c>
      <c r="U1329" t="n">
        <v>0.77</v>
      </c>
      <c r="V1329" t="n">
        <v>0.86</v>
      </c>
      <c r="W1329" t="n">
        <v>5.34</v>
      </c>
      <c r="X1329" t="n">
        <v>0.45</v>
      </c>
      <c r="Y1329" t="n">
        <v>1</v>
      </c>
      <c r="Z1329" t="n">
        <v>10</v>
      </c>
    </row>
    <row r="1330">
      <c r="A1330" t="n">
        <v>0</v>
      </c>
      <c r="B1330" t="n">
        <v>55</v>
      </c>
      <c r="C1330" t="inlineStr">
        <is>
          <t xml:space="preserve">CONCLUIDO	</t>
        </is>
      </c>
      <c r="D1330" t="n">
        <v>2.6461</v>
      </c>
      <c r="E1330" t="n">
        <v>37.79</v>
      </c>
      <c r="F1330" t="n">
        <v>30.52</v>
      </c>
      <c r="G1330" t="n">
        <v>8.44</v>
      </c>
      <c r="H1330" t="n">
        <v>0.15</v>
      </c>
      <c r="I1330" t="n">
        <v>217</v>
      </c>
      <c r="J1330" t="n">
        <v>116.05</v>
      </c>
      <c r="K1330" t="n">
        <v>43.4</v>
      </c>
      <c r="L1330" t="n">
        <v>1</v>
      </c>
      <c r="M1330" t="n">
        <v>215</v>
      </c>
      <c r="N1330" t="n">
        <v>16.65</v>
      </c>
      <c r="O1330" t="n">
        <v>14546.17</v>
      </c>
      <c r="P1330" t="n">
        <v>299.82</v>
      </c>
      <c r="Q1330" t="n">
        <v>1397.62</v>
      </c>
      <c r="R1330" t="n">
        <v>279.69</v>
      </c>
      <c r="S1330" t="n">
        <v>66.97</v>
      </c>
      <c r="T1330" t="n">
        <v>102763.48</v>
      </c>
      <c r="U1330" t="n">
        <v>0.24</v>
      </c>
      <c r="V1330" t="n">
        <v>0.6899999999999999</v>
      </c>
      <c r="W1330" t="n">
        <v>5.65</v>
      </c>
      <c r="X1330" t="n">
        <v>6.35</v>
      </c>
      <c r="Y1330" t="n">
        <v>1</v>
      </c>
      <c r="Z1330" t="n">
        <v>10</v>
      </c>
    </row>
    <row r="1331">
      <c r="A1331" t="n">
        <v>1</v>
      </c>
      <c r="B1331" t="n">
        <v>55</v>
      </c>
      <c r="C1331" t="inlineStr">
        <is>
          <t xml:space="preserve">CONCLUIDO	</t>
        </is>
      </c>
      <c r="D1331" t="n">
        <v>2.8657</v>
      </c>
      <c r="E1331" t="n">
        <v>34.9</v>
      </c>
      <c r="F1331" t="n">
        <v>28.92</v>
      </c>
      <c r="G1331" t="n">
        <v>10.64</v>
      </c>
      <c r="H1331" t="n">
        <v>0.19</v>
      </c>
      <c r="I1331" t="n">
        <v>163</v>
      </c>
      <c r="J1331" t="n">
        <v>116.37</v>
      </c>
      <c r="K1331" t="n">
        <v>43.4</v>
      </c>
      <c r="L1331" t="n">
        <v>1.25</v>
      </c>
      <c r="M1331" t="n">
        <v>161</v>
      </c>
      <c r="N1331" t="n">
        <v>16.72</v>
      </c>
      <c r="O1331" t="n">
        <v>14585.96</v>
      </c>
      <c r="P1331" t="n">
        <v>281.43</v>
      </c>
      <c r="Q1331" t="n">
        <v>1397.6</v>
      </c>
      <c r="R1331" t="n">
        <v>226.76</v>
      </c>
      <c r="S1331" t="n">
        <v>66.97</v>
      </c>
      <c r="T1331" t="n">
        <v>76568.21000000001</v>
      </c>
      <c r="U1331" t="n">
        <v>0.3</v>
      </c>
      <c r="V1331" t="n">
        <v>0.73</v>
      </c>
      <c r="W1331" t="n">
        <v>5.58</v>
      </c>
      <c r="X1331" t="n">
        <v>4.75</v>
      </c>
      <c r="Y1331" t="n">
        <v>1</v>
      </c>
      <c r="Z1331" t="n">
        <v>10</v>
      </c>
    </row>
    <row r="1332">
      <c r="A1332" t="n">
        <v>2</v>
      </c>
      <c r="B1332" t="n">
        <v>55</v>
      </c>
      <c r="C1332" t="inlineStr">
        <is>
          <t xml:space="preserve">CONCLUIDO	</t>
        </is>
      </c>
      <c r="D1332" t="n">
        <v>3.0126</v>
      </c>
      <c r="E1332" t="n">
        <v>33.19</v>
      </c>
      <c r="F1332" t="n">
        <v>27.98</v>
      </c>
      <c r="G1332" t="n">
        <v>12.82</v>
      </c>
      <c r="H1332" t="n">
        <v>0.23</v>
      </c>
      <c r="I1332" t="n">
        <v>131</v>
      </c>
      <c r="J1332" t="n">
        <v>116.69</v>
      </c>
      <c r="K1332" t="n">
        <v>43.4</v>
      </c>
      <c r="L1332" t="n">
        <v>1.5</v>
      </c>
      <c r="M1332" t="n">
        <v>129</v>
      </c>
      <c r="N1332" t="n">
        <v>16.79</v>
      </c>
      <c r="O1332" t="n">
        <v>14625.77</v>
      </c>
      <c r="P1332" t="n">
        <v>270.03</v>
      </c>
      <c r="Q1332" t="n">
        <v>1397.38</v>
      </c>
      <c r="R1332" t="n">
        <v>196.31</v>
      </c>
      <c r="S1332" t="n">
        <v>66.97</v>
      </c>
      <c r="T1332" t="n">
        <v>61501.05</v>
      </c>
      <c r="U1332" t="n">
        <v>0.34</v>
      </c>
      <c r="V1332" t="n">
        <v>0.75</v>
      </c>
      <c r="W1332" t="n">
        <v>5.52</v>
      </c>
      <c r="X1332" t="n">
        <v>3.81</v>
      </c>
      <c r="Y1332" t="n">
        <v>1</v>
      </c>
      <c r="Z1332" t="n">
        <v>10</v>
      </c>
    </row>
    <row r="1333">
      <c r="A1333" t="n">
        <v>3</v>
      </c>
      <c r="B1333" t="n">
        <v>55</v>
      </c>
      <c r="C1333" t="inlineStr">
        <is>
          <t xml:space="preserve">CONCLUIDO	</t>
        </is>
      </c>
      <c r="D1333" t="n">
        <v>3.1322</v>
      </c>
      <c r="E1333" t="n">
        <v>31.93</v>
      </c>
      <c r="F1333" t="n">
        <v>27.26</v>
      </c>
      <c r="G1333" t="n">
        <v>15.15</v>
      </c>
      <c r="H1333" t="n">
        <v>0.26</v>
      </c>
      <c r="I1333" t="n">
        <v>108</v>
      </c>
      <c r="J1333" t="n">
        <v>117.01</v>
      </c>
      <c r="K1333" t="n">
        <v>43.4</v>
      </c>
      <c r="L1333" t="n">
        <v>1.75</v>
      </c>
      <c r="M1333" t="n">
        <v>106</v>
      </c>
      <c r="N1333" t="n">
        <v>16.86</v>
      </c>
      <c r="O1333" t="n">
        <v>14665.62</v>
      </c>
      <c r="P1333" t="n">
        <v>260.5</v>
      </c>
      <c r="Q1333" t="n">
        <v>1397.34</v>
      </c>
      <c r="R1333" t="n">
        <v>173.48</v>
      </c>
      <c r="S1333" t="n">
        <v>66.97</v>
      </c>
      <c r="T1333" t="n">
        <v>50199.84</v>
      </c>
      <c r="U1333" t="n">
        <v>0.39</v>
      </c>
      <c r="V1333" t="n">
        <v>0.77</v>
      </c>
      <c r="W1333" t="n">
        <v>5.47</v>
      </c>
      <c r="X1333" t="n">
        <v>3.09</v>
      </c>
      <c r="Y1333" t="n">
        <v>1</v>
      </c>
      <c r="Z1333" t="n">
        <v>10</v>
      </c>
    </row>
    <row r="1334">
      <c r="A1334" t="n">
        <v>4</v>
      </c>
      <c r="B1334" t="n">
        <v>55</v>
      </c>
      <c r="C1334" t="inlineStr">
        <is>
          <t xml:space="preserve">CONCLUIDO	</t>
        </is>
      </c>
      <c r="D1334" t="n">
        <v>3.2187</v>
      </c>
      <c r="E1334" t="n">
        <v>31.07</v>
      </c>
      <c r="F1334" t="n">
        <v>26.79</v>
      </c>
      <c r="G1334" t="n">
        <v>17.47</v>
      </c>
      <c r="H1334" t="n">
        <v>0.3</v>
      </c>
      <c r="I1334" t="n">
        <v>92</v>
      </c>
      <c r="J1334" t="n">
        <v>117.34</v>
      </c>
      <c r="K1334" t="n">
        <v>43.4</v>
      </c>
      <c r="L1334" t="n">
        <v>2</v>
      </c>
      <c r="M1334" t="n">
        <v>90</v>
      </c>
      <c r="N1334" t="n">
        <v>16.94</v>
      </c>
      <c r="O1334" t="n">
        <v>14705.49</v>
      </c>
      <c r="P1334" t="n">
        <v>253.05</v>
      </c>
      <c r="Q1334" t="n">
        <v>1397.31</v>
      </c>
      <c r="R1334" t="n">
        <v>157.87</v>
      </c>
      <c r="S1334" t="n">
        <v>66.97</v>
      </c>
      <c r="T1334" t="n">
        <v>42474.86</v>
      </c>
      <c r="U1334" t="n">
        <v>0.42</v>
      </c>
      <c r="V1334" t="n">
        <v>0.79</v>
      </c>
      <c r="W1334" t="n">
        <v>5.44</v>
      </c>
      <c r="X1334" t="n">
        <v>2.62</v>
      </c>
      <c r="Y1334" t="n">
        <v>1</v>
      </c>
      <c r="Z1334" t="n">
        <v>10</v>
      </c>
    </row>
    <row r="1335">
      <c r="A1335" t="n">
        <v>5</v>
      </c>
      <c r="B1335" t="n">
        <v>55</v>
      </c>
      <c r="C1335" t="inlineStr">
        <is>
          <t xml:space="preserve">CONCLUIDO	</t>
        </is>
      </c>
      <c r="D1335" t="n">
        <v>3.287</v>
      </c>
      <c r="E1335" t="n">
        <v>30.42</v>
      </c>
      <c r="F1335" t="n">
        <v>26.43</v>
      </c>
      <c r="G1335" t="n">
        <v>19.82</v>
      </c>
      <c r="H1335" t="n">
        <v>0.34</v>
      </c>
      <c r="I1335" t="n">
        <v>80</v>
      </c>
      <c r="J1335" t="n">
        <v>117.66</v>
      </c>
      <c r="K1335" t="n">
        <v>43.4</v>
      </c>
      <c r="L1335" t="n">
        <v>2.25</v>
      </c>
      <c r="M1335" t="n">
        <v>78</v>
      </c>
      <c r="N1335" t="n">
        <v>17.01</v>
      </c>
      <c r="O1335" t="n">
        <v>14745.39</v>
      </c>
      <c r="P1335" t="n">
        <v>247.3</v>
      </c>
      <c r="Q1335" t="n">
        <v>1397.24</v>
      </c>
      <c r="R1335" t="n">
        <v>145.91</v>
      </c>
      <c r="S1335" t="n">
        <v>66.97</v>
      </c>
      <c r="T1335" t="n">
        <v>36558.87</v>
      </c>
      <c r="U1335" t="n">
        <v>0.46</v>
      </c>
      <c r="V1335" t="n">
        <v>0.8</v>
      </c>
      <c r="W1335" t="n">
        <v>5.43</v>
      </c>
      <c r="X1335" t="n">
        <v>2.26</v>
      </c>
      <c r="Y1335" t="n">
        <v>1</v>
      </c>
      <c r="Z1335" t="n">
        <v>10</v>
      </c>
    </row>
    <row r="1336">
      <c r="A1336" t="n">
        <v>6</v>
      </c>
      <c r="B1336" t="n">
        <v>55</v>
      </c>
      <c r="C1336" t="inlineStr">
        <is>
          <t xml:space="preserve">CONCLUIDO	</t>
        </is>
      </c>
      <c r="D1336" t="n">
        <v>3.3391</v>
      </c>
      <c r="E1336" t="n">
        <v>29.95</v>
      </c>
      <c r="F1336" t="n">
        <v>26.17</v>
      </c>
      <c r="G1336" t="n">
        <v>22.11</v>
      </c>
      <c r="H1336" t="n">
        <v>0.37</v>
      </c>
      <c r="I1336" t="n">
        <v>71</v>
      </c>
      <c r="J1336" t="n">
        <v>117.98</v>
      </c>
      <c r="K1336" t="n">
        <v>43.4</v>
      </c>
      <c r="L1336" t="n">
        <v>2.5</v>
      </c>
      <c r="M1336" t="n">
        <v>69</v>
      </c>
      <c r="N1336" t="n">
        <v>17.08</v>
      </c>
      <c r="O1336" t="n">
        <v>14785.31</v>
      </c>
      <c r="P1336" t="n">
        <v>242.17</v>
      </c>
      <c r="Q1336" t="n">
        <v>1397.49</v>
      </c>
      <c r="R1336" t="n">
        <v>137.64</v>
      </c>
      <c r="S1336" t="n">
        <v>66.97</v>
      </c>
      <c r="T1336" t="n">
        <v>32468.25</v>
      </c>
      <c r="U1336" t="n">
        <v>0.49</v>
      </c>
      <c r="V1336" t="n">
        <v>0.8</v>
      </c>
      <c r="W1336" t="n">
        <v>5.41</v>
      </c>
      <c r="X1336" t="n">
        <v>2</v>
      </c>
      <c r="Y1336" t="n">
        <v>1</v>
      </c>
      <c r="Z1336" t="n">
        <v>10</v>
      </c>
    </row>
    <row r="1337">
      <c r="A1337" t="n">
        <v>7</v>
      </c>
      <c r="B1337" t="n">
        <v>55</v>
      </c>
      <c r="C1337" t="inlineStr">
        <is>
          <t xml:space="preserve">CONCLUIDO	</t>
        </is>
      </c>
      <c r="D1337" t="n">
        <v>3.3847</v>
      </c>
      <c r="E1337" t="n">
        <v>29.54</v>
      </c>
      <c r="F1337" t="n">
        <v>25.96</v>
      </c>
      <c r="G1337" t="n">
        <v>24.72</v>
      </c>
      <c r="H1337" t="n">
        <v>0.41</v>
      </c>
      <c r="I1337" t="n">
        <v>63</v>
      </c>
      <c r="J1337" t="n">
        <v>118.31</v>
      </c>
      <c r="K1337" t="n">
        <v>43.4</v>
      </c>
      <c r="L1337" t="n">
        <v>2.75</v>
      </c>
      <c r="M1337" t="n">
        <v>61</v>
      </c>
      <c r="N1337" t="n">
        <v>17.16</v>
      </c>
      <c r="O1337" t="n">
        <v>14825.26</v>
      </c>
      <c r="P1337" t="n">
        <v>237.5</v>
      </c>
      <c r="Q1337" t="n">
        <v>1397.29</v>
      </c>
      <c r="R1337" t="n">
        <v>130.83</v>
      </c>
      <c r="S1337" t="n">
        <v>66.97</v>
      </c>
      <c r="T1337" t="n">
        <v>29099.49</v>
      </c>
      <c r="U1337" t="n">
        <v>0.51</v>
      </c>
      <c r="V1337" t="n">
        <v>0.8100000000000001</v>
      </c>
      <c r="W1337" t="n">
        <v>5.4</v>
      </c>
      <c r="X1337" t="n">
        <v>1.79</v>
      </c>
      <c r="Y1337" t="n">
        <v>1</v>
      </c>
      <c r="Z1337" t="n">
        <v>10</v>
      </c>
    </row>
    <row r="1338">
      <c r="A1338" t="n">
        <v>8</v>
      </c>
      <c r="B1338" t="n">
        <v>55</v>
      </c>
      <c r="C1338" t="inlineStr">
        <is>
          <t xml:space="preserve">CONCLUIDO	</t>
        </is>
      </c>
      <c r="D1338" t="n">
        <v>3.4235</v>
      </c>
      <c r="E1338" t="n">
        <v>29.21</v>
      </c>
      <c r="F1338" t="n">
        <v>25.76</v>
      </c>
      <c r="G1338" t="n">
        <v>27.12</v>
      </c>
      <c r="H1338" t="n">
        <v>0.45</v>
      </c>
      <c r="I1338" t="n">
        <v>57</v>
      </c>
      <c r="J1338" t="n">
        <v>118.63</v>
      </c>
      <c r="K1338" t="n">
        <v>43.4</v>
      </c>
      <c r="L1338" t="n">
        <v>3</v>
      </c>
      <c r="M1338" t="n">
        <v>55</v>
      </c>
      <c r="N1338" t="n">
        <v>17.23</v>
      </c>
      <c r="O1338" t="n">
        <v>14865.24</v>
      </c>
      <c r="P1338" t="n">
        <v>232.89</v>
      </c>
      <c r="Q1338" t="n">
        <v>1397.34</v>
      </c>
      <c r="R1338" t="n">
        <v>124.28</v>
      </c>
      <c r="S1338" t="n">
        <v>66.97</v>
      </c>
      <c r="T1338" t="n">
        <v>25858.27</v>
      </c>
      <c r="U1338" t="n">
        <v>0.54</v>
      </c>
      <c r="V1338" t="n">
        <v>0.82</v>
      </c>
      <c r="W1338" t="n">
        <v>5.39</v>
      </c>
      <c r="X1338" t="n">
        <v>1.6</v>
      </c>
      <c r="Y1338" t="n">
        <v>1</v>
      </c>
      <c r="Z1338" t="n">
        <v>10</v>
      </c>
    </row>
    <row r="1339">
      <c r="A1339" t="n">
        <v>9</v>
      </c>
      <c r="B1339" t="n">
        <v>55</v>
      </c>
      <c r="C1339" t="inlineStr">
        <is>
          <t xml:space="preserve">CONCLUIDO	</t>
        </is>
      </c>
      <c r="D1339" t="n">
        <v>3.4526</v>
      </c>
      <c r="E1339" t="n">
        <v>28.96</v>
      </c>
      <c r="F1339" t="n">
        <v>25.64</v>
      </c>
      <c r="G1339" t="n">
        <v>29.58</v>
      </c>
      <c r="H1339" t="n">
        <v>0.48</v>
      </c>
      <c r="I1339" t="n">
        <v>52</v>
      </c>
      <c r="J1339" t="n">
        <v>118.96</v>
      </c>
      <c r="K1339" t="n">
        <v>43.4</v>
      </c>
      <c r="L1339" t="n">
        <v>3.25</v>
      </c>
      <c r="M1339" t="n">
        <v>50</v>
      </c>
      <c r="N1339" t="n">
        <v>17.31</v>
      </c>
      <c r="O1339" t="n">
        <v>14905.25</v>
      </c>
      <c r="P1339" t="n">
        <v>229.68</v>
      </c>
      <c r="Q1339" t="n">
        <v>1397.27</v>
      </c>
      <c r="R1339" t="n">
        <v>120.69</v>
      </c>
      <c r="S1339" t="n">
        <v>66.97</v>
      </c>
      <c r="T1339" t="n">
        <v>24088.16</v>
      </c>
      <c r="U1339" t="n">
        <v>0.55</v>
      </c>
      <c r="V1339" t="n">
        <v>0.82</v>
      </c>
      <c r="W1339" t="n">
        <v>5.37</v>
      </c>
      <c r="X1339" t="n">
        <v>1.47</v>
      </c>
      <c r="Y1339" t="n">
        <v>1</v>
      </c>
      <c r="Z1339" t="n">
        <v>10</v>
      </c>
    </row>
    <row r="1340">
      <c r="A1340" t="n">
        <v>10</v>
      </c>
      <c r="B1340" t="n">
        <v>55</v>
      </c>
      <c r="C1340" t="inlineStr">
        <is>
          <t xml:space="preserve">CONCLUIDO	</t>
        </is>
      </c>
      <c r="D1340" t="n">
        <v>3.4759</v>
      </c>
      <c r="E1340" t="n">
        <v>28.77</v>
      </c>
      <c r="F1340" t="n">
        <v>25.54</v>
      </c>
      <c r="G1340" t="n">
        <v>31.92</v>
      </c>
      <c r="H1340" t="n">
        <v>0.52</v>
      </c>
      <c r="I1340" t="n">
        <v>48</v>
      </c>
      <c r="J1340" t="n">
        <v>119.28</v>
      </c>
      <c r="K1340" t="n">
        <v>43.4</v>
      </c>
      <c r="L1340" t="n">
        <v>3.5</v>
      </c>
      <c r="M1340" t="n">
        <v>46</v>
      </c>
      <c r="N1340" t="n">
        <v>17.38</v>
      </c>
      <c r="O1340" t="n">
        <v>14945.29</v>
      </c>
      <c r="P1340" t="n">
        <v>225.56</v>
      </c>
      <c r="Q1340" t="n">
        <v>1397.23</v>
      </c>
      <c r="R1340" t="n">
        <v>117.18</v>
      </c>
      <c r="S1340" t="n">
        <v>66.97</v>
      </c>
      <c r="T1340" t="n">
        <v>22350.04</v>
      </c>
      <c r="U1340" t="n">
        <v>0.57</v>
      </c>
      <c r="V1340" t="n">
        <v>0.82</v>
      </c>
      <c r="W1340" t="n">
        <v>5.38</v>
      </c>
      <c r="X1340" t="n">
        <v>1.37</v>
      </c>
      <c r="Y1340" t="n">
        <v>1</v>
      </c>
      <c r="Z1340" t="n">
        <v>10</v>
      </c>
    </row>
    <row r="1341">
      <c r="A1341" t="n">
        <v>11</v>
      </c>
      <c r="B1341" t="n">
        <v>55</v>
      </c>
      <c r="C1341" t="inlineStr">
        <is>
          <t xml:space="preserve">CONCLUIDO	</t>
        </is>
      </c>
      <c r="D1341" t="n">
        <v>3.5031</v>
      </c>
      <c r="E1341" t="n">
        <v>28.55</v>
      </c>
      <c r="F1341" t="n">
        <v>25.41</v>
      </c>
      <c r="G1341" t="n">
        <v>34.65</v>
      </c>
      <c r="H1341" t="n">
        <v>0.55</v>
      </c>
      <c r="I1341" t="n">
        <v>44</v>
      </c>
      <c r="J1341" t="n">
        <v>119.61</v>
      </c>
      <c r="K1341" t="n">
        <v>43.4</v>
      </c>
      <c r="L1341" t="n">
        <v>3.75</v>
      </c>
      <c r="M1341" t="n">
        <v>42</v>
      </c>
      <c r="N1341" t="n">
        <v>17.46</v>
      </c>
      <c r="O1341" t="n">
        <v>14985.35</v>
      </c>
      <c r="P1341" t="n">
        <v>222.07</v>
      </c>
      <c r="Q1341" t="n">
        <v>1397.38</v>
      </c>
      <c r="R1341" t="n">
        <v>112.93</v>
      </c>
      <c r="S1341" t="n">
        <v>66.97</v>
      </c>
      <c r="T1341" t="n">
        <v>20249.14</v>
      </c>
      <c r="U1341" t="n">
        <v>0.59</v>
      </c>
      <c r="V1341" t="n">
        <v>0.83</v>
      </c>
      <c r="W1341" t="n">
        <v>5.37</v>
      </c>
      <c r="X1341" t="n">
        <v>1.24</v>
      </c>
      <c r="Y1341" t="n">
        <v>1</v>
      </c>
      <c r="Z1341" t="n">
        <v>10</v>
      </c>
    </row>
    <row r="1342">
      <c r="A1342" t="n">
        <v>12</v>
      </c>
      <c r="B1342" t="n">
        <v>55</v>
      </c>
      <c r="C1342" t="inlineStr">
        <is>
          <t xml:space="preserve">CONCLUIDO	</t>
        </is>
      </c>
      <c r="D1342" t="n">
        <v>3.5283</v>
      </c>
      <c r="E1342" t="n">
        <v>28.34</v>
      </c>
      <c r="F1342" t="n">
        <v>25.3</v>
      </c>
      <c r="G1342" t="n">
        <v>37.95</v>
      </c>
      <c r="H1342" t="n">
        <v>0.59</v>
      </c>
      <c r="I1342" t="n">
        <v>40</v>
      </c>
      <c r="J1342" t="n">
        <v>119.93</v>
      </c>
      <c r="K1342" t="n">
        <v>43.4</v>
      </c>
      <c r="L1342" t="n">
        <v>4</v>
      </c>
      <c r="M1342" t="n">
        <v>38</v>
      </c>
      <c r="N1342" t="n">
        <v>17.53</v>
      </c>
      <c r="O1342" t="n">
        <v>15025.44</v>
      </c>
      <c r="P1342" t="n">
        <v>217.44</v>
      </c>
      <c r="Q1342" t="n">
        <v>1397.3</v>
      </c>
      <c r="R1342" t="n">
        <v>109.39</v>
      </c>
      <c r="S1342" t="n">
        <v>66.97</v>
      </c>
      <c r="T1342" t="n">
        <v>18496.68</v>
      </c>
      <c r="U1342" t="n">
        <v>0.61</v>
      </c>
      <c r="V1342" t="n">
        <v>0.83</v>
      </c>
      <c r="W1342" t="n">
        <v>5.37</v>
      </c>
      <c r="X1342" t="n">
        <v>1.14</v>
      </c>
      <c r="Y1342" t="n">
        <v>1</v>
      </c>
      <c r="Z1342" t="n">
        <v>10</v>
      </c>
    </row>
    <row r="1343">
      <c r="A1343" t="n">
        <v>13</v>
      </c>
      <c r="B1343" t="n">
        <v>55</v>
      </c>
      <c r="C1343" t="inlineStr">
        <is>
          <t xml:space="preserve">CONCLUIDO	</t>
        </is>
      </c>
      <c r="D1343" t="n">
        <v>3.5501</v>
      </c>
      <c r="E1343" t="n">
        <v>28.17</v>
      </c>
      <c r="F1343" t="n">
        <v>25.2</v>
      </c>
      <c r="G1343" t="n">
        <v>40.87</v>
      </c>
      <c r="H1343" t="n">
        <v>0.62</v>
      </c>
      <c r="I1343" t="n">
        <v>37</v>
      </c>
      <c r="J1343" t="n">
        <v>120.26</v>
      </c>
      <c r="K1343" t="n">
        <v>43.4</v>
      </c>
      <c r="L1343" t="n">
        <v>4.25</v>
      </c>
      <c r="M1343" t="n">
        <v>35</v>
      </c>
      <c r="N1343" t="n">
        <v>17.61</v>
      </c>
      <c r="O1343" t="n">
        <v>15065.56</v>
      </c>
      <c r="P1343" t="n">
        <v>213.55</v>
      </c>
      <c r="Q1343" t="n">
        <v>1397.22</v>
      </c>
      <c r="R1343" t="n">
        <v>106.26</v>
      </c>
      <c r="S1343" t="n">
        <v>66.97</v>
      </c>
      <c r="T1343" t="n">
        <v>16946.62</v>
      </c>
      <c r="U1343" t="n">
        <v>0.63</v>
      </c>
      <c r="V1343" t="n">
        <v>0.84</v>
      </c>
      <c r="W1343" t="n">
        <v>5.35</v>
      </c>
      <c r="X1343" t="n">
        <v>1.03</v>
      </c>
      <c r="Y1343" t="n">
        <v>1</v>
      </c>
      <c r="Z1343" t="n">
        <v>10</v>
      </c>
    </row>
    <row r="1344">
      <c r="A1344" t="n">
        <v>14</v>
      </c>
      <c r="B1344" t="n">
        <v>55</v>
      </c>
      <c r="C1344" t="inlineStr">
        <is>
          <t xml:space="preserve">CONCLUIDO	</t>
        </is>
      </c>
      <c r="D1344" t="n">
        <v>3.56</v>
      </c>
      <c r="E1344" t="n">
        <v>28.09</v>
      </c>
      <c r="F1344" t="n">
        <v>25.17</v>
      </c>
      <c r="G1344" t="n">
        <v>43.15</v>
      </c>
      <c r="H1344" t="n">
        <v>0.66</v>
      </c>
      <c r="I1344" t="n">
        <v>35</v>
      </c>
      <c r="J1344" t="n">
        <v>120.58</v>
      </c>
      <c r="K1344" t="n">
        <v>43.4</v>
      </c>
      <c r="L1344" t="n">
        <v>4.5</v>
      </c>
      <c r="M1344" t="n">
        <v>33</v>
      </c>
      <c r="N1344" t="n">
        <v>17.68</v>
      </c>
      <c r="O1344" t="n">
        <v>15105.7</v>
      </c>
      <c r="P1344" t="n">
        <v>210.51</v>
      </c>
      <c r="Q1344" t="n">
        <v>1397.25</v>
      </c>
      <c r="R1344" t="n">
        <v>105.35</v>
      </c>
      <c r="S1344" t="n">
        <v>66.97</v>
      </c>
      <c r="T1344" t="n">
        <v>16500.67</v>
      </c>
      <c r="U1344" t="n">
        <v>0.64</v>
      </c>
      <c r="V1344" t="n">
        <v>0.84</v>
      </c>
      <c r="W1344" t="n">
        <v>5.35</v>
      </c>
      <c r="X1344" t="n">
        <v>1</v>
      </c>
      <c r="Y1344" t="n">
        <v>1</v>
      </c>
      <c r="Z1344" t="n">
        <v>10</v>
      </c>
    </row>
    <row r="1345">
      <c r="A1345" t="n">
        <v>15</v>
      </c>
      <c r="B1345" t="n">
        <v>55</v>
      </c>
      <c r="C1345" t="inlineStr">
        <is>
          <t xml:space="preserve">CONCLUIDO	</t>
        </is>
      </c>
      <c r="D1345" t="n">
        <v>3.5756</v>
      </c>
      <c r="E1345" t="n">
        <v>27.97</v>
      </c>
      <c r="F1345" t="n">
        <v>25.09</v>
      </c>
      <c r="G1345" t="n">
        <v>45.63</v>
      </c>
      <c r="H1345" t="n">
        <v>0.6899999999999999</v>
      </c>
      <c r="I1345" t="n">
        <v>33</v>
      </c>
      <c r="J1345" t="n">
        <v>120.91</v>
      </c>
      <c r="K1345" t="n">
        <v>43.4</v>
      </c>
      <c r="L1345" t="n">
        <v>4.75</v>
      </c>
      <c r="M1345" t="n">
        <v>31</v>
      </c>
      <c r="N1345" t="n">
        <v>17.76</v>
      </c>
      <c r="O1345" t="n">
        <v>15145.88</v>
      </c>
      <c r="P1345" t="n">
        <v>207.74</v>
      </c>
      <c r="Q1345" t="n">
        <v>1397.21</v>
      </c>
      <c r="R1345" t="n">
        <v>102.54</v>
      </c>
      <c r="S1345" t="n">
        <v>66.97</v>
      </c>
      <c r="T1345" t="n">
        <v>15107.2</v>
      </c>
      <c r="U1345" t="n">
        <v>0.65</v>
      </c>
      <c r="V1345" t="n">
        <v>0.84</v>
      </c>
      <c r="W1345" t="n">
        <v>5.36</v>
      </c>
      <c r="X1345" t="n">
        <v>0.93</v>
      </c>
      <c r="Y1345" t="n">
        <v>1</v>
      </c>
      <c r="Z1345" t="n">
        <v>10</v>
      </c>
    </row>
    <row r="1346">
      <c r="A1346" t="n">
        <v>16</v>
      </c>
      <c r="B1346" t="n">
        <v>55</v>
      </c>
      <c r="C1346" t="inlineStr">
        <is>
          <t xml:space="preserve">CONCLUIDO	</t>
        </is>
      </c>
      <c r="D1346" t="n">
        <v>3.5898</v>
      </c>
      <c r="E1346" t="n">
        <v>27.86</v>
      </c>
      <c r="F1346" t="n">
        <v>25.03</v>
      </c>
      <c r="G1346" t="n">
        <v>48.45</v>
      </c>
      <c r="H1346" t="n">
        <v>0.73</v>
      </c>
      <c r="I1346" t="n">
        <v>31</v>
      </c>
      <c r="J1346" t="n">
        <v>121.23</v>
      </c>
      <c r="K1346" t="n">
        <v>43.4</v>
      </c>
      <c r="L1346" t="n">
        <v>5</v>
      </c>
      <c r="M1346" t="n">
        <v>28</v>
      </c>
      <c r="N1346" t="n">
        <v>17.83</v>
      </c>
      <c r="O1346" t="n">
        <v>15186.08</v>
      </c>
      <c r="P1346" t="n">
        <v>203.31</v>
      </c>
      <c r="Q1346" t="n">
        <v>1397.28</v>
      </c>
      <c r="R1346" t="n">
        <v>100.68</v>
      </c>
      <c r="S1346" t="n">
        <v>66.97</v>
      </c>
      <c r="T1346" t="n">
        <v>14188.67</v>
      </c>
      <c r="U1346" t="n">
        <v>0.67</v>
      </c>
      <c r="V1346" t="n">
        <v>0.84</v>
      </c>
      <c r="W1346" t="n">
        <v>5.35</v>
      </c>
      <c r="X1346" t="n">
        <v>0.87</v>
      </c>
      <c r="Y1346" t="n">
        <v>1</v>
      </c>
      <c r="Z1346" t="n">
        <v>10</v>
      </c>
    </row>
    <row r="1347">
      <c r="A1347" t="n">
        <v>17</v>
      </c>
      <c r="B1347" t="n">
        <v>55</v>
      </c>
      <c r="C1347" t="inlineStr">
        <is>
          <t xml:space="preserve">CONCLUIDO	</t>
        </is>
      </c>
      <c r="D1347" t="n">
        <v>3.6018</v>
      </c>
      <c r="E1347" t="n">
        <v>27.76</v>
      </c>
      <c r="F1347" t="n">
        <v>24.99</v>
      </c>
      <c r="G1347" t="n">
        <v>51.7</v>
      </c>
      <c r="H1347" t="n">
        <v>0.76</v>
      </c>
      <c r="I1347" t="n">
        <v>29</v>
      </c>
      <c r="J1347" t="n">
        <v>121.56</v>
      </c>
      <c r="K1347" t="n">
        <v>43.4</v>
      </c>
      <c r="L1347" t="n">
        <v>5.25</v>
      </c>
      <c r="M1347" t="n">
        <v>20</v>
      </c>
      <c r="N1347" t="n">
        <v>17.91</v>
      </c>
      <c r="O1347" t="n">
        <v>15226.31</v>
      </c>
      <c r="P1347" t="n">
        <v>200.21</v>
      </c>
      <c r="Q1347" t="n">
        <v>1397.27</v>
      </c>
      <c r="R1347" t="n">
        <v>99.12</v>
      </c>
      <c r="S1347" t="n">
        <v>66.97</v>
      </c>
      <c r="T1347" t="n">
        <v>13418.97</v>
      </c>
      <c r="U1347" t="n">
        <v>0.68</v>
      </c>
      <c r="V1347" t="n">
        <v>0.84</v>
      </c>
      <c r="W1347" t="n">
        <v>5.35</v>
      </c>
      <c r="X1347" t="n">
        <v>0.82</v>
      </c>
      <c r="Y1347" t="n">
        <v>1</v>
      </c>
      <c r="Z1347" t="n">
        <v>10</v>
      </c>
    </row>
    <row r="1348">
      <c r="A1348" t="n">
        <v>18</v>
      </c>
      <c r="B1348" t="n">
        <v>55</v>
      </c>
      <c r="C1348" t="inlineStr">
        <is>
          <t xml:space="preserve">CONCLUIDO	</t>
        </is>
      </c>
      <c r="D1348" t="n">
        <v>3.608</v>
      </c>
      <c r="E1348" t="n">
        <v>27.72</v>
      </c>
      <c r="F1348" t="n">
        <v>24.96</v>
      </c>
      <c r="G1348" t="n">
        <v>53.49</v>
      </c>
      <c r="H1348" t="n">
        <v>0.8</v>
      </c>
      <c r="I1348" t="n">
        <v>28</v>
      </c>
      <c r="J1348" t="n">
        <v>121.89</v>
      </c>
      <c r="K1348" t="n">
        <v>43.4</v>
      </c>
      <c r="L1348" t="n">
        <v>5.5</v>
      </c>
      <c r="M1348" t="n">
        <v>10</v>
      </c>
      <c r="N1348" t="n">
        <v>17.99</v>
      </c>
      <c r="O1348" t="n">
        <v>15266.56</v>
      </c>
      <c r="P1348" t="n">
        <v>197.86</v>
      </c>
      <c r="Q1348" t="n">
        <v>1397.21</v>
      </c>
      <c r="R1348" t="n">
        <v>97.88</v>
      </c>
      <c r="S1348" t="n">
        <v>66.97</v>
      </c>
      <c r="T1348" t="n">
        <v>12800.79</v>
      </c>
      <c r="U1348" t="n">
        <v>0.68</v>
      </c>
      <c r="V1348" t="n">
        <v>0.84</v>
      </c>
      <c r="W1348" t="n">
        <v>5.36</v>
      </c>
      <c r="X1348" t="n">
        <v>0.8</v>
      </c>
      <c r="Y1348" t="n">
        <v>1</v>
      </c>
      <c r="Z1348" t="n">
        <v>10</v>
      </c>
    </row>
    <row r="1349">
      <c r="A1349" t="n">
        <v>19</v>
      </c>
      <c r="B1349" t="n">
        <v>55</v>
      </c>
      <c r="C1349" t="inlineStr">
        <is>
          <t xml:space="preserve">CONCLUIDO	</t>
        </is>
      </c>
      <c r="D1349" t="n">
        <v>3.6159</v>
      </c>
      <c r="E1349" t="n">
        <v>27.66</v>
      </c>
      <c r="F1349" t="n">
        <v>24.93</v>
      </c>
      <c r="G1349" t="n">
        <v>55.39</v>
      </c>
      <c r="H1349" t="n">
        <v>0.83</v>
      </c>
      <c r="I1349" t="n">
        <v>27</v>
      </c>
      <c r="J1349" t="n">
        <v>122.21</v>
      </c>
      <c r="K1349" t="n">
        <v>43.4</v>
      </c>
      <c r="L1349" t="n">
        <v>5.75</v>
      </c>
      <c r="M1349" t="n">
        <v>6</v>
      </c>
      <c r="N1349" t="n">
        <v>18.06</v>
      </c>
      <c r="O1349" t="n">
        <v>15306.85</v>
      </c>
      <c r="P1349" t="n">
        <v>197.36</v>
      </c>
      <c r="Q1349" t="n">
        <v>1397.37</v>
      </c>
      <c r="R1349" t="n">
        <v>96.34</v>
      </c>
      <c r="S1349" t="n">
        <v>66.97</v>
      </c>
      <c r="T1349" t="n">
        <v>12038.39</v>
      </c>
      <c r="U1349" t="n">
        <v>0.7</v>
      </c>
      <c r="V1349" t="n">
        <v>0.84</v>
      </c>
      <c r="W1349" t="n">
        <v>5.37</v>
      </c>
      <c r="X1349" t="n">
        <v>0.76</v>
      </c>
      <c r="Y1349" t="n">
        <v>1</v>
      </c>
      <c r="Z1349" t="n">
        <v>10</v>
      </c>
    </row>
    <row r="1350">
      <c r="A1350" t="n">
        <v>20</v>
      </c>
      <c r="B1350" t="n">
        <v>55</v>
      </c>
      <c r="C1350" t="inlineStr">
        <is>
          <t xml:space="preserve">CONCLUIDO	</t>
        </is>
      </c>
      <c r="D1350" t="n">
        <v>3.6155</v>
      </c>
      <c r="E1350" t="n">
        <v>27.66</v>
      </c>
      <c r="F1350" t="n">
        <v>24.93</v>
      </c>
      <c r="G1350" t="n">
        <v>55.4</v>
      </c>
      <c r="H1350" t="n">
        <v>0.86</v>
      </c>
      <c r="I1350" t="n">
        <v>27</v>
      </c>
      <c r="J1350" t="n">
        <v>122.54</v>
      </c>
      <c r="K1350" t="n">
        <v>43.4</v>
      </c>
      <c r="L1350" t="n">
        <v>6</v>
      </c>
      <c r="M1350" t="n">
        <v>2</v>
      </c>
      <c r="N1350" t="n">
        <v>18.14</v>
      </c>
      <c r="O1350" t="n">
        <v>15347.16</v>
      </c>
      <c r="P1350" t="n">
        <v>197.33</v>
      </c>
      <c r="Q1350" t="n">
        <v>1397.27</v>
      </c>
      <c r="R1350" t="n">
        <v>96.27</v>
      </c>
      <c r="S1350" t="n">
        <v>66.97</v>
      </c>
      <c r="T1350" t="n">
        <v>12002.3</v>
      </c>
      <c r="U1350" t="n">
        <v>0.7</v>
      </c>
      <c r="V1350" t="n">
        <v>0.84</v>
      </c>
      <c r="W1350" t="n">
        <v>5.37</v>
      </c>
      <c r="X1350" t="n">
        <v>0.76</v>
      </c>
      <c r="Y1350" t="n">
        <v>1</v>
      </c>
      <c r="Z1350" t="n">
        <v>10</v>
      </c>
    </row>
    <row r="1351">
      <c r="A1351" t="n">
        <v>21</v>
      </c>
      <c r="B1351" t="n">
        <v>55</v>
      </c>
      <c r="C1351" t="inlineStr">
        <is>
          <t xml:space="preserve">CONCLUIDO	</t>
        </is>
      </c>
      <c r="D1351" t="n">
        <v>3.6149</v>
      </c>
      <c r="E1351" t="n">
        <v>27.66</v>
      </c>
      <c r="F1351" t="n">
        <v>24.93</v>
      </c>
      <c r="G1351" t="n">
        <v>55.41</v>
      </c>
      <c r="H1351" t="n">
        <v>0.9</v>
      </c>
      <c r="I1351" t="n">
        <v>27</v>
      </c>
      <c r="J1351" t="n">
        <v>122.87</v>
      </c>
      <c r="K1351" t="n">
        <v>43.4</v>
      </c>
      <c r="L1351" t="n">
        <v>6.25</v>
      </c>
      <c r="M1351" t="n">
        <v>1</v>
      </c>
      <c r="N1351" t="n">
        <v>18.22</v>
      </c>
      <c r="O1351" t="n">
        <v>15387.5</v>
      </c>
      <c r="P1351" t="n">
        <v>197.64</v>
      </c>
      <c r="Q1351" t="n">
        <v>1397.25</v>
      </c>
      <c r="R1351" t="n">
        <v>96.12</v>
      </c>
      <c r="S1351" t="n">
        <v>66.97</v>
      </c>
      <c r="T1351" t="n">
        <v>11924.69</v>
      </c>
      <c r="U1351" t="n">
        <v>0.7</v>
      </c>
      <c r="V1351" t="n">
        <v>0.84</v>
      </c>
      <c r="W1351" t="n">
        <v>5.38</v>
      </c>
      <c r="X1351" t="n">
        <v>0.77</v>
      </c>
      <c r="Y1351" t="n">
        <v>1</v>
      </c>
      <c r="Z1351" t="n">
        <v>10</v>
      </c>
    </row>
    <row r="1352">
      <c r="A1352" t="n">
        <v>22</v>
      </c>
      <c r="B1352" t="n">
        <v>55</v>
      </c>
      <c r="C1352" t="inlineStr">
        <is>
          <t xml:space="preserve">CONCLUIDO	</t>
        </is>
      </c>
      <c r="D1352" t="n">
        <v>3.6155</v>
      </c>
      <c r="E1352" t="n">
        <v>27.66</v>
      </c>
      <c r="F1352" t="n">
        <v>24.93</v>
      </c>
      <c r="G1352" t="n">
        <v>55.4</v>
      </c>
      <c r="H1352" t="n">
        <v>0.93</v>
      </c>
      <c r="I1352" t="n">
        <v>27</v>
      </c>
      <c r="J1352" t="n">
        <v>123.19</v>
      </c>
      <c r="K1352" t="n">
        <v>43.4</v>
      </c>
      <c r="L1352" t="n">
        <v>6.5</v>
      </c>
      <c r="M1352" t="n">
        <v>0</v>
      </c>
      <c r="N1352" t="n">
        <v>18.29</v>
      </c>
      <c r="O1352" t="n">
        <v>15427.87</v>
      </c>
      <c r="P1352" t="n">
        <v>198.1</v>
      </c>
      <c r="Q1352" t="n">
        <v>1397.31</v>
      </c>
      <c r="R1352" t="n">
        <v>96.09999999999999</v>
      </c>
      <c r="S1352" t="n">
        <v>66.97</v>
      </c>
      <c r="T1352" t="n">
        <v>11917.71</v>
      </c>
      <c r="U1352" t="n">
        <v>0.7</v>
      </c>
      <c r="V1352" t="n">
        <v>0.84</v>
      </c>
      <c r="W1352" t="n">
        <v>5.38</v>
      </c>
      <c r="X1352" t="n">
        <v>0.76</v>
      </c>
      <c r="Y1352" t="n">
        <v>1</v>
      </c>
      <c r="Z135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INDEX(resultados!$A$2:$ZZ$1352, 1, MATCH($B$1, resultados!$A$1:$ZZ$1, 0))</f>
        <v/>
      </c>
      <c r="B7">
        <f>INDEX(resultados!$A$2:$ZZ$1352, 1, MATCH($B$2, resultados!$A$1:$ZZ$1, 0))</f>
        <v/>
      </c>
      <c r="C7">
        <f>INDEX(resultados!$A$2:$ZZ$1352, 1, MATCH($B$3, resultados!$A$1:$ZZ$1, 0))</f>
        <v/>
      </c>
    </row>
    <row r="8">
      <c r="A8">
        <f>INDEX(resultados!$A$2:$ZZ$1352, 2, MATCH($B$1, resultados!$A$1:$ZZ$1, 0))</f>
        <v/>
      </c>
      <c r="B8">
        <f>INDEX(resultados!$A$2:$ZZ$1352, 2, MATCH($B$2, resultados!$A$1:$ZZ$1, 0))</f>
        <v/>
      </c>
      <c r="C8">
        <f>INDEX(resultados!$A$2:$ZZ$1352, 2, MATCH($B$3, resultados!$A$1:$ZZ$1, 0))</f>
        <v/>
      </c>
    </row>
    <row r="9">
      <c r="A9">
        <f>INDEX(resultados!$A$2:$ZZ$1352, 3, MATCH($B$1, resultados!$A$1:$ZZ$1, 0))</f>
        <v/>
      </c>
      <c r="B9">
        <f>INDEX(resultados!$A$2:$ZZ$1352, 3, MATCH($B$2, resultados!$A$1:$ZZ$1, 0))</f>
        <v/>
      </c>
      <c r="C9">
        <f>INDEX(resultados!$A$2:$ZZ$1352, 3, MATCH($B$3, resultados!$A$1:$ZZ$1, 0))</f>
        <v/>
      </c>
    </row>
    <row r="10">
      <c r="A10">
        <f>INDEX(resultados!$A$2:$ZZ$1352, 4, MATCH($B$1, resultados!$A$1:$ZZ$1, 0))</f>
        <v/>
      </c>
      <c r="B10">
        <f>INDEX(resultados!$A$2:$ZZ$1352, 4, MATCH($B$2, resultados!$A$1:$ZZ$1, 0))</f>
        <v/>
      </c>
      <c r="C10">
        <f>INDEX(resultados!$A$2:$ZZ$1352, 4, MATCH($B$3, resultados!$A$1:$ZZ$1, 0))</f>
        <v/>
      </c>
    </row>
    <row r="11">
      <c r="A11">
        <f>INDEX(resultados!$A$2:$ZZ$1352, 5, MATCH($B$1, resultados!$A$1:$ZZ$1, 0))</f>
        <v/>
      </c>
      <c r="B11">
        <f>INDEX(resultados!$A$2:$ZZ$1352, 5, MATCH($B$2, resultados!$A$1:$ZZ$1, 0))</f>
        <v/>
      </c>
      <c r="C11">
        <f>INDEX(resultados!$A$2:$ZZ$1352, 5, MATCH($B$3, resultados!$A$1:$ZZ$1, 0))</f>
        <v/>
      </c>
    </row>
    <row r="12">
      <c r="A12">
        <f>INDEX(resultados!$A$2:$ZZ$1352, 6, MATCH($B$1, resultados!$A$1:$ZZ$1, 0))</f>
        <v/>
      </c>
      <c r="B12">
        <f>INDEX(resultados!$A$2:$ZZ$1352, 6, MATCH($B$2, resultados!$A$1:$ZZ$1, 0))</f>
        <v/>
      </c>
      <c r="C12">
        <f>INDEX(resultados!$A$2:$ZZ$1352, 6, MATCH($B$3, resultados!$A$1:$ZZ$1, 0))</f>
        <v/>
      </c>
    </row>
    <row r="13">
      <c r="A13">
        <f>INDEX(resultados!$A$2:$ZZ$1352, 7, MATCH($B$1, resultados!$A$1:$ZZ$1, 0))</f>
        <v/>
      </c>
      <c r="B13">
        <f>INDEX(resultados!$A$2:$ZZ$1352, 7, MATCH($B$2, resultados!$A$1:$ZZ$1, 0))</f>
        <v/>
      </c>
      <c r="C13">
        <f>INDEX(resultados!$A$2:$ZZ$1352, 7, MATCH($B$3, resultados!$A$1:$ZZ$1, 0))</f>
        <v/>
      </c>
    </row>
    <row r="14">
      <c r="A14">
        <f>INDEX(resultados!$A$2:$ZZ$1352, 8, MATCH($B$1, resultados!$A$1:$ZZ$1, 0))</f>
        <v/>
      </c>
      <c r="B14">
        <f>INDEX(resultados!$A$2:$ZZ$1352, 8, MATCH($B$2, resultados!$A$1:$ZZ$1, 0))</f>
        <v/>
      </c>
      <c r="C14">
        <f>INDEX(resultados!$A$2:$ZZ$1352, 8, MATCH($B$3, resultados!$A$1:$ZZ$1, 0))</f>
        <v/>
      </c>
    </row>
    <row r="15">
      <c r="A15">
        <f>INDEX(resultados!$A$2:$ZZ$1352, 9, MATCH($B$1, resultados!$A$1:$ZZ$1, 0))</f>
        <v/>
      </c>
      <c r="B15">
        <f>INDEX(resultados!$A$2:$ZZ$1352, 9, MATCH($B$2, resultados!$A$1:$ZZ$1, 0))</f>
        <v/>
      </c>
      <c r="C15">
        <f>INDEX(resultados!$A$2:$ZZ$1352, 9, MATCH($B$3, resultados!$A$1:$ZZ$1, 0))</f>
        <v/>
      </c>
    </row>
    <row r="16">
      <c r="A16">
        <f>INDEX(resultados!$A$2:$ZZ$1352, 10, MATCH($B$1, resultados!$A$1:$ZZ$1, 0))</f>
        <v/>
      </c>
      <c r="B16">
        <f>INDEX(resultados!$A$2:$ZZ$1352, 10, MATCH($B$2, resultados!$A$1:$ZZ$1, 0))</f>
        <v/>
      </c>
      <c r="C16">
        <f>INDEX(resultados!$A$2:$ZZ$1352, 10, MATCH($B$3, resultados!$A$1:$ZZ$1, 0))</f>
        <v/>
      </c>
    </row>
    <row r="17">
      <c r="A17">
        <f>INDEX(resultados!$A$2:$ZZ$1352, 11, MATCH($B$1, resultados!$A$1:$ZZ$1, 0))</f>
        <v/>
      </c>
      <c r="B17">
        <f>INDEX(resultados!$A$2:$ZZ$1352, 11, MATCH($B$2, resultados!$A$1:$ZZ$1, 0))</f>
        <v/>
      </c>
      <c r="C17">
        <f>INDEX(resultados!$A$2:$ZZ$1352, 11, MATCH($B$3, resultados!$A$1:$ZZ$1, 0))</f>
        <v/>
      </c>
    </row>
    <row r="18">
      <c r="A18">
        <f>INDEX(resultados!$A$2:$ZZ$1352, 12, MATCH($B$1, resultados!$A$1:$ZZ$1, 0))</f>
        <v/>
      </c>
      <c r="B18">
        <f>INDEX(resultados!$A$2:$ZZ$1352, 12, MATCH($B$2, resultados!$A$1:$ZZ$1, 0))</f>
        <v/>
      </c>
      <c r="C18">
        <f>INDEX(resultados!$A$2:$ZZ$1352, 12, MATCH($B$3, resultados!$A$1:$ZZ$1, 0))</f>
        <v/>
      </c>
    </row>
    <row r="19">
      <c r="A19">
        <f>INDEX(resultados!$A$2:$ZZ$1352, 13, MATCH($B$1, resultados!$A$1:$ZZ$1, 0))</f>
        <v/>
      </c>
      <c r="B19">
        <f>INDEX(resultados!$A$2:$ZZ$1352, 13, MATCH($B$2, resultados!$A$1:$ZZ$1, 0))</f>
        <v/>
      </c>
      <c r="C19">
        <f>INDEX(resultados!$A$2:$ZZ$1352, 13, MATCH($B$3, resultados!$A$1:$ZZ$1, 0))</f>
        <v/>
      </c>
    </row>
    <row r="20">
      <c r="A20">
        <f>INDEX(resultados!$A$2:$ZZ$1352, 14, MATCH($B$1, resultados!$A$1:$ZZ$1, 0))</f>
        <v/>
      </c>
      <c r="B20">
        <f>INDEX(resultados!$A$2:$ZZ$1352, 14, MATCH($B$2, resultados!$A$1:$ZZ$1, 0))</f>
        <v/>
      </c>
      <c r="C20">
        <f>INDEX(resultados!$A$2:$ZZ$1352, 14, MATCH($B$3, resultados!$A$1:$ZZ$1, 0))</f>
        <v/>
      </c>
    </row>
    <row r="21">
      <c r="A21">
        <f>INDEX(resultados!$A$2:$ZZ$1352, 15, MATCH($B$1, resultados!$A$1:$ZZ$1, 0))</f>
        <v/>
      </c>
      <c r="B21">
        <f>INDEX(resultados!$A$2:$ZZ$1352, 15, MATCH($B$2, resultados!$A$1:$ZZ$1, 0))</f>
        <v/>
      </c>
      <c r="C21">
        <f>INDEX(resultados!$A$2:$ZZ$1352, 15, MATCH($B$3, resultados!$A$1:$ZZ$1, 0))</f>
        <v/>
      </c>
    </row>
    <row r="22">
      <c r="A22">
        <f>INDEX(resultados!$A$2:$ZZ$1352, 16, MATCH($B$1, resultados!$A$1:$ZZ$1, 0))</f>
        <v/>
      </c>
      <c r="B22">
        <f>INDEX(resultados!$A$2:$ZZ$1352, 16, MATCH($B$2, resultados!$A$1:$ZZ$1, 0))</f>
        <v/>
      </c>
      <c r="C22">
        <f>INDEX(resultados!$A$2:$ZZ$1352, 16, MATCH($B$3, resultados!$A$1:$ZZ$1, 0))</f>
        <v/>
      </c>
    </row>
    <row r="23">
      <c r="A23">
        <f>INDEX(resultados!$A$2:$ZZ$1352, 17, MATCH($B$1, resultados!$A$1:$ZZ$1, 0))</f>
        <v/>
      </c>
      <c r="B23">
        <f>INDEX(resultados!$A$2:$ZZ$1352, 17, MATCH($B$2, resultados!$A$1:$ZZ$1, 0))</f>
        <v/>
      </c>
      <c r="C23">
        <f>INDEX(resultados!$A$2:$ZZ$1352, 17, MATCH($B$3, resultados!$A$1:$ZZ$1, 0))</f>
        <v/>
      </c>
    </row>
    <row r="24">
      <c r="A24">
        <f>INDEX(resultados!$A$2:$ZZ$1352, 18, MATCH($B$1, resultados!$A$1:$ZZ$1, 0))</f>
        <v/>
      </c>
      <c r="B24">
        <f>INDEX(resultados!$A$2:$ZZ$1352, 18, MATCH($B$2, resultados!$A$1:$ZZ$1, 0))</f>
        <v/>
      </c>
      <c r="C24">
        <f>INDEX(resultados!$A$2:$ZZ$1352, 18, MATCH($B$3, resultados!$A$1:$ZZ$1, 0))</f>
        <v/>
      </c>
    </row>
    <row r="25">
      <c r="A25">
        <f>INDEX(resultados!$A$2:$ZZ$1352, 19, MATCH($B$1, resultados!$A$1:$ZZ$1, 0))</f>
        <v/>
      </c>
      <c r="B25">
        <f>INDEX(resultados!$A$2:$ZZ$1352, 19, MATCH($B$2, resultados!$A$1:$ZZ$1, 0))</f>
        <v/>
      </c>
      <c r="C25">
        <f>INDEX(resultados!$A$2:$ZZ$1352, 19, MATCH($B$3, resultados!$A$1:$ZZ$1, 0))</f>
        <v/>
      </c>
    </row>
    <row r="26">
      <c r="A26">
        <f>INDEX(resultados!$A$2:$ZZ$1352, 20, MATCH($B$1, resultados!$A$1:$ZZ$1, 0))</f>
        <v/>
      </c>
      <c r="B26">
        <f>INDEX(resultados!$A$2:$ZZ$1352, 20, MATCH($B$2, resultados!$A$1:$ZZ$1, 0))</f>
        <v/>
      </c>
      <c r="C26">
        <f>INDEX(resultados!$A$2:$ZZ$1352, 20, MATCH($B$3, resultados!$A$1:$ZZ$1, 0))</f>
        <v/>
      </c>
    </row>
    <row r="27">
      <c r="A27">
        <f>INDEX(resultados!$A$2:$ZZ$1352, 21, MATCH($B$1, resultados!$A$1:$ZZ$1, 0))</f>
        <v/>
      </c>
      <c r="B27">
        <f>INDEX(resultados!$A$2:$ZZ$1352, 21, MATCH($B$2, resultados!$A$1:$ZZ$1, 0))</f>
        <v/>
      </c>
      <c r="C27">
        <f>INDEX(resultados!$A$2:$ZZ$1352, 21, MATCH($B$3, resultados!$A$1:$ZZ$1, 0))</f>
        <v/>
      </c>
    </row>
    <row r="28">
      <c r="A28">
        <f>INDEX(resultados!$A$2:$ZZ$1352, 22, MATCH($B$1, resultados!$A$1:$ZZ$1, 0))</f>
        <v/>
      </c>
      <c r="B28">
        <f>INDEX(resultados!$A$2:$ZZ$1352, 22, MATCH($B$2, resultados!$A$1:$ZZ$1, 0))</f>
        <v/>
      </c>
      <c r="C28">
        <f>INDEX(resultados!$A$2:$ZZ$1352, 22, MATCH($B$3, resultados!$A$1:$ZZ$1, 0))</f>
        <v/>
      </c>
    </row>
    <row r="29">
      <c r="A29">
        <f>INDEX(resultados!$A$2:$ZZ$1352, 23, MATCH($B$1, resultados!$A$1:$ZZ$1, 0))</f>
        <v/>
      </c>
      <c r="B29">
        <f>INDEX(resultados!$A$2:$ZZ$1352, 23, MATCH($B$2, resultados!$A$1:$ZZ$1, 0))</f>
        <v/>
      </c>
      <c r="C29">
        <f>INDEX(resultados!$A$2:$ZZ$1352, 23, MATCH($B$3, resultados!$A$1:$ZZ$1, 0))</f>
        <v/>
      </c>
    </row>
    <row r="30">
      <c r="A30">
        <f>INDEX(resultados!$A$2:$ZZ$1352, 24, MATCH($B$1, resultados!$A$1:$ZZ$1, 0))</f>
        <v/>
      </c>
      <c r="B30">
        <f>INDEX(resultados!$A$2:$ZZ$1352, 24, MATCH($B$2, resultados!$A$1:$ZZ$1, 0))</f>
        <v/>
      </c>
      <c r="C30">
        <f>INDEX(resultados!$A$2:$ZZ$1352, 24, MATCH($B$3, resultados!$A$1:$ZZ$1, 0))</f>
        <v/>
      </c>
    </row>
    <row r="31">
      <c r="A31">
        <f>INDEX(resultados!$A$2:$ZZ$1352, 25, MATCH($B$1, resultados!$A$1:$ZZ$1, 0))</f>
        <v/>
      </c>
      <c r="B31">
        <f>INDEX(resultados!$A$2:$ZZ$1352, 25, MATCH($B$2, resultados!$A$1:$ZZ$1, 0))</f>
        <v/>
      </c>
      <c r="C31">
        <f>INDEX(resultados!$A$2:$ZZ$1352, 25, MATCH($B$3, resultados!$A$1:$ZZ$1, 0))</f>
        <v/>
      </c>
    </row>
    <row r="32">
      <c r="A32">
        <f>INDEX(resultados!$A$2:$ZZ$1352, 26, MATCH($B$1, resultados!$A$1:$ZZ$1, 0))</f>
        <v/>
      </c>
      <c r="B32">
        <f>INDEX(resultados!$A$2:$ZZ$1352, 26, MATCH($B$2, resultados!$A$1:$ZZ$1, 0))</f>
        <v/>
      </c>
      <c r="C32">
        <f>INDEX(resultados!$A$2:$ZZ$1352, 26, MATCH($B$3, resultados!$A$1:$ZZ$1, 0))</f>
        <v/>
      </c>
    </row>
    <row r="33">
      <c r="A33">
        <f>INDEX(resultados!$A$2:$ZZ$1352, 27, MATCH($B$1, resultados!$A$1:$ZZ$1, 0))</f>
        <v/>
      </c>
      <c r="B33">
        <f>INDEX(resultados!$A$2:$ZZ$1352, 27, MATCH($B$2, resultados!$A$1:$ZZ$1, 0))</f>
        <v/>
      </c>
      <c r="C33">
        <f>INDEX(resultados!$A$2:$ZZ$1352, 27, MATCH($B$3, resultados!$A$1:$ZZ$1, 0))</f>
        <v/>
      </c>
    </row>
    <row r="34">
      <c r="A34">
        <f>INDEX(resultados!$A$2:$ZZ$1352, 28, MATCH($B$1, resultados!$A$1:$ZZ$1, 0))</f>
        <v/>
      </c>
      <c r="B34">
        <f>INDEX(resultados!$A$2:$ZZ$1352, 28, MATCH($B$2, resultados!$A$1:$ZZ$1, 0))</f>
        <v/>
      </c>
      <c r="C34">
        <f>INDEX(resultados!$A$2:$ZZ$1352, 28, MATCH($B$3, resultados!$A$1:$ZZ$1, 0))</f>
        <v/>
      </c>
    </row>
    <row r="35">
      <c r="A35">
        <f>INDEX(resultados!$A$2:$ZZ$1352, 29, MATCH($B$1, resultados!$A$1:$ZZ$1, 0))</f>
        <v/>
      </c>
      <c r="B35">
        <f>INDEX(resultados!$A$2:$ZZ$1352, 29, MATCH($B$2, resultados!$A$1:$ZZ$1, 0))</f>
        <v/>
      </c>
      <c r="C35">
        <f>INDEX(resultados!$A$2:$ZZ$1352, 29, MATCH($B$3, resultados!$A$1:$ZZ$1, 0))</f>
        <v/>
      </c>
    </row>
    <row r="36">
      <c r="A36">
        <f>INDEX(resultados!$A$2:$ZZ$1352, 30, MATCH($B$1, resultados!$A$1:$ZZ$1, 0))</f>
        <v/>
      </c>
      <c r="B36">
        <f>INDEX(resultados!$A$2:$ZZ$1352, 30, MATCH($B$2, resultados!$A$1:$ZZ$1, 0))</f>
        <v/>
      </c>
      <c r="C36">
        <f>INDEX(resultados!$A$2:$ZZ$1352, 30, MATCH($B$3, resultados!$A$1:$ZZ$1, 0))</f>
        <v/>
      </c>
    </row>
    <row r="37">
      <c r="A37">
        <f>INDEX(resultados!$A$2:$ZZ$1352, 31, MATCH($B$1, resultados!$A$1:$ZZ$1, 0))</f>
        <v/>
      </c>
      <c r="B37">
        <f>INDEX(resultados!$A$2:$ZZ$1352, 31, MATCH($B$2, resultados!$A$1:$ZZ$1, 0))</f>
        <v/>
      </c>
      <c r="C37">
        <f>INDEX(resultados!$A$2:$ZZ$1352, 31, MATCH($B$3, resultados!$A$1:$ZZ$1, 0))</f>
        <v/>
      </c>
    </row>
    <row r="38">
      <c r="A38">
        <f>INDEX(resultados!$A$2:$ZZ$1352, 32, MATCH($B$1, resultados!$A$1:$ZZ$1, 0))</f>
        <v/>
      </c>
      <c r="B38">
        <f>INDEX(resultados!$A$2:$ZZ$1352, 32, MATCH($B$2, resultados!$A$1:$ZZ$1, 0))</f>
        <v/>
      </c>
      <c r="C38">
        <f>INDEX(resultados!$A$2:$ZZ$1352, 32, MATCH($B$3, resultados!$A$1:$ZZ$1, 0))</f>
        <v/>
      </c>
    </row>
    <row r="39">
      <c r="A39">
        <f>INDEX(resultados!$A$2:$ZZ$1352, 33, MATCH($B$1, resultados!$A$1:$ZZ$1, 0))</f>
        <v/>
      </c>
      <c r="B39">
        <f>INDEX(resultados!$A$2:$ZZ$1352, 33, MATCH($B$2, resultados!$A$1:$ZZ$1, 0))</f>
        <v/>
      </c>
      <c r="C39">
        <f>INDEX(resultados!$A$2:$ZZ$1352, 33, MATCH($B$3, resultados!$A$1:$ZZ$1, 0))</f>
        <v/>
      </c>
    </row>
    <row r="40">
      <c r="A40">
        <f>INDEX(resultados!$A$2:$ZZ$1352, 34, MATCH($B$1, resultados!$A$1:$ZZ$1, 0))</f>
        <v/>
      </c>
      <c r="B40">
        <f>INDEX(resultados!$A$2:$ZZ$1352, 34, MATCH($B$2, resultados!$A$1:$ZZ$1, 0))</f>
        <v/>
      </c>
      <c r="C40">
        <f>INDEX(resultados!$A$2:$ZZ$1352, 34, MATCH($B$3, resultados!$A$1:$ZZ$1, 0))</f>
        <v/>
      </c>
    </row>
    <row r="41">
      <c r="A41">
        <f>INDEX(resultados!$A$2:$ZZ$1352, 35, MATCH($B$1, resultados!$A$1:$ZZ$1, 0))</f>
        <v/>
      </c>
      <c r="B41">
        <f>INDEX(resultados!$A$2:$ZZ$1352, 35, MATCH($B$2, resultados!$A$1:$ZZ$1, 0))</f>
        <v/>
      </c>
      <c r="C41">
        <f>INDEX(resultados!$A$2:$ZZ$1352, 35, MATCH($B$3, resultados!$A$1:$ZZ$1, 0))</f>
        <v/>
      </c>
    </row>
    <row r="42">
      <c r="A42">
        <f>INDEX(resultados!$A$2:$ZZ$1352, 36, MATCH($B$1, resultados!$A$1:$ZZ$1, 0))</f>
        <v/>
      </c>
      <c r="B42">
        <f>INDEX(resultados!$A$2:$ZZ$1352, 36, MATCH($B$2, resultados!$A$1:$ZZ$1, 0))</f>
        <v/>
      </c>
      <c r="C42">
        <f>INDEX(resultados!$A$2:$ZZ$1352, 36, MATCH($B$3, resultados!$A$1:$ZZ$1, 0))</f>
        <v/>
      </c>
    </row>
    <row r="43">
      <c r="A43">
        <f>INDEX(resultados!$A$2:$ZZ$1352, 37, MATCH($B$1, resultados!$A$1:$ZZ$1, 0))</f>
        <v/>
      </c>
      <c r="B43">
        <f>INDEX(resultados!$A$2:$ZZ$1352, 37, MATCH($B$2, resultados!$A$1:$ZZ$1, 0))</f>
        <v/>
      </c>
      <c r="C43">
        <f>INDEX(resultados!$A$2:$ZZ$1352, 37, MATCH($B$3, resultados!$A$1:$ZZ$1, 0))</f>
        <v/>
      </c>
    </row>
    <row r="44">
      <c r="A44">
        <f>INDEX(resultados!$A$2:$ZZ$1352, 38, MATCH($B$1, resultados!$A$1:$ZZ$1, 0))</f>
        <v/>
      </c>
      <c r="B44">
        <f>INDEX(resultados!$A$2:$ZZ$1352, 38, MATCH($B$2, resultados!$A$1:$ZZ$1, 0))</f>
        <v/>
      </c>
      <c r="C44">
        <f>INDEX(resultados!$A$2:$ZZ$1352, 38, MATCH($B$3, resultados!$A$1:$ZZ$1, 0))</f>
        <v/>
      </c>
    </row>
    <row r="45">
      <c r="A45">
        <f>INDEX(resultados!$A$2:$ZZ$1352, 39, MATCH($B$1, resultados!$A$1:$ZZ$1, 0))</f>
        <v/>
      </c>
      <c r="B45">
        <f>INDEX(resultados!$A$2:$ZZ$1352, 39, MATCH($B$2, resultados!$A$1:$ZZ$1, 0))</f>
        <v/>
      </c>
      <c r="C45">
        <f>INDEX(resultados!$A$2:$ZZ$1352, 39, MATCH($B$3, resultados!$A$1:$ZZ$1, 0))</f>
        <v/>
      </c>
    </row>
    <row r="46">
      <c r="A46">
        <f>INDEX(resultados!$A$2:$ZZ$1352, 40, MATCH($B$1, resultados!$A$1:$ZZ$1, 0))</f>
        <v/>
      </c>
      <c r="B46">
        <f>INDEX(resultados!$A$2:$ZZ$1352, 40, MATCH($B$2, resultados!$A$1:$ZZ$1, 0))</f>
        <v/>
      </c>
      <c r="C46">
        <f>INDEX(resultados!$A$2:$ZZ$1352, 40, MATCH($B$3, resultados!$A$1:$ZZ$1, 0))</f>
        <v/>
      </c>
    </row>
    <row r="47">
      <c r="A47">
        <f>INDEX(resultados!$A$2:$ZZ$1352, 41, MATCH($B$1, resultados!$A$1:$ZZ$1, 0))</f>
        <v/>
      </c>
      <c r="B47">
        <f>INDEX(resultados!$A$2:$ZZ$1352, 41, MATCH($B$2, resultados!$A$1:$ZZ$1, 0))</f>
        <v/>
      </c>
      <c r="C47">
        <f>INDEX(resultados!$A$2:$ZZ$1352, 41, MATCH($B$3, resultados!$A$1:$ZZ$1, 0))</f>
        <v/>
      </c>
    </row>
    <row r="48">
      <c r="A48">
        <f>INDEX(resultados!$A$2:$ZZ$1352, 42, MATCH($B$1, resultados!$A$1:$ZZ$1, 0))</f>
        <v/>
      </c>
      <c r="B48">
        <f>INDEX(resultados!$A$2:$ZZ$1352, 42, MATCH($B$2, resultados!$A$1:$ZZ$1, 0))</f>
        <v/>
      </c>
      <c r="C48">
        <f>INDEX(resultados!$A$2:$ZZ$1352, 42, MATCH($B$3, resultados!$A$1:$ZZ$1, 0))</f>
        <v/>
      </c>
    </row>
    <row r="49">
      <c r="A49">
        <f>INDEX(resultados!$A$2:$ZZ$1352, 43, MATCH($B$1, resultados!$A$1:$ZZ$1, 0))</f>
        <v/>
      </c>
      <c r="B49">
        <f>INDEX(resultados!$A$2:$ZZ$1352, 43, MATCH($B$2, resultados!$A$1:$ZZ$1, 0))</f>
        <v/>
      </c>
      <c r="C49">
        <f>INDEX(resultados!$A$2:$ZZ$1352, 43, MATCH($B$3, resultados!$A$1:$ZZ$1, 0))</f>
        <v/>
      </c>
    </row>
    <row r="50">
      <c r="A50">
        <f>INDEX(resultados!$A$2:$ZZ$1352, 44, MATCH($B$1, resultados!$A$1:$ZZ$1, 0))</f>
        <v/>
      </c>
      <c r="B50">
        <f>INDEX(resultados!$A$2:$ZZ$1352, 44, MATCH($B$2, resultados!$A$1:$ZZ$1, 0))</f>
        <v/>
      </c>
      <c r="C50">
        <f>INDEX(resultados!$A$2:$ZZ$1352, 44, MATCH($B$3, resultados!$A$1:$ZZ$1, 0))</f>
        <v/>
      </c>
    </row>
    <row r="51">
      <c r="A51">
        <f>INDEX(resultados!$A$2:$ZZ$1352, 45, MATCH($B$1, resultados!$A$1:$ZZ$1, 0))</f>
        <v/>
      </c>
      <c r="B51">
        <f>INDEX(resultados!$A$2:$ZZ$1352, 45, MATCH($B$2, resultados!$A$1:$ZZ$1, 0))</f>
        <v/>
      </c>
      <c r="C51">
        <f>INDEX(resultados!$A$2:$ZZ$1352, 45, MATCH($B$3, resultados!$A$1:$ZZ$1, 0))</f>
        <v/>
      </c>
    </row>
    <row r="52">
      <c r="A52">
        <f>INDEX(resultados!$A$2:$ZZ$1352, 46, MATCH($B$1, resultados!$A$1:$ZZ$1, 0))</f>
        <v/>
      </c>
      <c r="B52">
        <f>INDEX(resultados!$A$2:$ZZ$1352, 46, MATCH($B$2, resultados!$A$1:$ZZ$1, 0))</f>
        <v/>
      </c>
      <c r="C52">
        <f>INDEX(resultados!$A$2:$ZZ$1352, 46, MATCH($B$3, resultados!$A$1:$ZZ$1, 0))</f>
        <v/>
      </c>
    </row>
    <row r="53">
      <c r="A53">
        <f>INDEX(resultados!$A$2:$ZZ$1352, 47, MATCH($B$1, resultados!$A$1:$ZZ$1, 0))</f>
        <v/>
      </c>
      <c r="B53">
        <f>INDEX(resultados!$A$2:$ZZ$1352, 47, MATCH($B$2, resultados!$A$1:$ZZ$1, 0))</f>
        <v/>
      </c>
      <c r="C53">
        <f>INDEX(resultados!$A$2:$ZZ$1352, 47, MATCH($B$3, resultados!$A$1:$ZZ$1, 0))</f>
        <v/>
      </c>
    </row>
    <row r="54">
      <c r="A54">
        <f>INDEX(resultados!$A$2:$ZZ$1352, 48, MATCH($B$1, resultados!$A$1:$ZZ$1, 0))</f>
        <v/>
      </c>
      <c r="B54">
        <f>INDEX(resultados!$A$2:$ZZ$1352, 48, MATCH($B$2, resultados!$A$1:$ZZ$1, 0))</f>
        <v/>
      </c>
      <c r="C54">
        <f>INDEX(resultados!$A$2:$ZZ$1352, 48, MATCH($B$3, resultados!$A$1:$ZZ$1, 0))</f>
        <v/>
      </c>
    </row>
    <row r="55">
      <c r="A55">
        <f>INDEX(resultados!$A$2:$ZZ$1352, 49, MATCH($B$1, resultados!$A$1:$ZZ$1, 0))</f>
        <v/>
      </c>
      <c r="B55">
        <f>INDEX(resultados!$A$2:$ZZ$1352, 49, MATCH($B$2, resultados!$A$1:$ZZ$1, 0))</f>
        <v/>
      </c>
      <c r="C55">
        <f>INDEX(resultados!$A$2:$ZZ$1352, 49, MATCH($B$3, resultados!$A$1:$ZZ$1, 0))</f>
        <v/>
      </c>
    </row>
    <row r="56">
      <c r="A56">
        <f>INDEX(resultados!$A$2:$ZZ$1352, 50, MATCH($B$1, resultados!$A$1:$ZZ$1, 0))</f>
        <v/>
      </c>
      <c r="B56">
        <f>INDEX(resultados!$A$2:$ZZ$1352, 50, MATCH($B$2, resultados!$A$1:$ZZ$1, 0))</f>
        <v/>
      </c>
      <c r="C56">
        <f>INDEX(resultados!$A$2:$ZZ$1352, 50, MATCH($B$3, resultados!$A$1:$ZZ$1, 0))</f>
        <v/>
      </c>
    </row>
    <row r="57">
      <c r="A57">
        <f>INDEX(resultados!$A$2:$ZZ$1352, 51, MATCH($B$1, resultados!$A$1:$ZZ$1, 0))</f>
        <v/>
      </c>
      <c r="B57">
        <f>INDEX(resultados!$A$2:$ZZ$1352, 51, MATCH($B$2, resultados!$A$1:$ZZ$1, 0))</f>
        <v/>
      </c>
      <c r="C57">
        <f>INDEX(resultados!$A$2:$ZZ$1352, 51, MATCH($B$3, resultados!$A$1:$ZZ$1, 0))</f>
        <v/>
      </c>
    </row>
    <row r="58">
      <c r="A58">
        <f>INDEX(resultados!$A$2:$ZZ$1352, 52, MATCH($B$1, resultados!$A$1:$ZZ$1, 0))</f>
        <v/>
      </c>
      <c r="B58">
        <f>INDEX(resultados!$A$2:$ZZ$1352, 52, MATCH($B$2, resultados!$A$1:$ZZ$1, 0))</f>
        <v/>
      </c>
      <c r="C58">
        <f>INDEX(resultados!$A$2:$ZZ$1352, 52, MATCH($B$3, resultados!$A$1:$ZZ$1, 0))</f>
        <v/>
      </c>
    </row>
    <row r="59">
      <c r="A59">
        <f>INDEX(resultados!$A$2:$ZZ$1352, 53, MATCH($B$1, resultados!$A$1:$ZZ$1, 0))</f>
        <v/>
      </c>
      <c r="B59">
        <f>INDEX(resultados!$A$2:$ZZ$1352, 53, MATCH($B$2, resultados!$A$1:$ZZ$1, 0))</f>
        <v/>
      </c>
      <c r="C59">
        <f>INDEX(resultados!$A$2:$ZZ$1352, 53, MATCH($B$3, resultados!$A$1:$ZZ$1, 0))</f>
        <v/>
      </c>
    </row>
    <row r="60">
      <c r="A60">
        <f>INDEX(resultados!$A$2:$ZZ$1352, 54, MATCH($B$1, resultados!$A$1:$ZZ$1, 0))</f>
        <v/>
      </c>
      <c r="B60">
        <f>INDEX(resultados!$A$2:$ZZ$1352, 54, MATCH($B$2, resultados!$A$1:$ZZ$1, 0))</f>
        <v/>
      </c>
      <c r="C60">
        <f>INDEX(resultados!$A$2:$ZZ$1352, 54, MATCH($B$3, resultados!$A$1:$ZZ$1, 0))</f>
        <v/>
      </c>
    </row>
    <row r="61">
      <c r="A61">
        <f>INDEX(resultados!$A$2:$ZZ$1352, 55, MATCH($B$1, resultados!$A$1:$ZZ$1, 0))</f>
        <v/>
      </c>
      <c r="B61">
        <f>INDEX(resultados!$A$2:$ZZ$1352, 55, MATCH($B$2, resultados!$A$1:$ZZ$1, 0))</f>
        <v/>
      </c>
      <c r="C61">
        <f>INDEX(resultados!$A$2:$ZZ$1352, 55, MATCH($B$3, resultados!$A$1:$ZZ$1, 0))</f>
        <v/>
      </c>
    </row>
    <row r="62">
      <c r="A62">
        <f>INDEX(resultados!$A$2:$ZZ$1352, 56, MATCH($B$1, resultados!$A$1:$ZZ$1, 0))</f>
        <v/>
      </c>
      <c r="B62">
        <f>INDEX(resultados!$A$2:$ZZ$1352, 56, MATCH($B$2, resultados!$A$1:$ZZ$1, 0))</f>
        <v/>
      </c>
      <c r="C62">
        <f>INDEX(resultados!$A$2:$ZZ$1352, 56, MATCH($B$3, resultados!$A$1:$ZZ$1, 0))</f>
        <v/>
      </c>
    </row>
    <row r="63">
      <c r="A63">
        <f>INDEX(resultados!$A$2:$ZZ$1352, 57, MATCH($B$1, resultados!$A$1:$ZZ$1, 0))</f>
        <v/>
      </c>
      <c r="B63">
        <f>INDEX(resultados!$A$2:$ZZ$1352, 57, MATCH($B$2, resultados!$A$1:$ZZ$1, 0))</f>
        <v/>
      </c>
      <c r="C63">
        <f>INDEX(resultados!$A$2:$ZZ$1352, 57, MATCH($B$3, resultados!$A$1:$ZZ$1, 0))</f>
        <v/>
      </c>
    </row>
    <row r="64">
      <c r="A64">
        <f>INDEX(resultados!$A$2:$ZZ$1352, 58, MATCH($B$1, resultados!$A$1:$ZZ$1, 0))</f>
        <v/>
      </c>
      <c r="B64">
        <f>INDEX(resultados!$A$2:$ZZ$1352, 58, MATCH($B$2, resultados!$A$1:$ZZ$1, 0))</f>
        <v/>
      </c>
      <c r="C64">
        <f>INDEX(resultados!$A$2:$ZZ$1352, 58, MATCH($B$3, resultados!$A$1:$ZZ$1, 0))</f>
        <v/>
      </c>
    </row>
    <row r="65">
      <c r="A65">
        <f>INDEX(resultados!$A$2:$ZZ$1352, 59, MATCH($B$1, resultados!$A$1:$ZZ$1, 0))</f>
        <v/>
      </c>
      <c r="B65">
        <f>INDEX(resultados!$A$2:$ZZ$1352, 59, MATCH($B$2, resultados!$A$1:$ZZ$1, 0))</f>
        <v/>
      </c>
      <c r="C65">
        <f>INDEX(resultados!$A$2:$ZZ$1352, 59, MATCH($B$3, resultados!$A$1:$ZZ$1, 0))</f>
        <v/>
      </c>
    </row>
    <row r="66">
      <c r="A66">
        <f>INDEX(resultados!$A$2:$ZZ$1352, 60, MATCH($B$1, resultados!$A$1:$ZZ$1, 0))</f>
        <v/>
      </c>
      <c r="B66">
        <f>INDEX(resultados!$A$2:$ZZ$1352, 60, MATCH($B$2, resultados!$A$1:$ZZ$1, 0))</f>
        <v/>
      </c>
      <c r="C66">
        <f>INDEX(resultados!$A$2:$ZZ$1352, 60, MATCH($B$3, resultados!$A$1:$ZZ$1, 0))</f>
        <v/>
      </c>
    </row>
    <row r="67">
      <c r="A67">
        <f>INDEX(resultados!$A$2:$ZZ$1352, 61, MATCH($B$1, resultados!$A$1:$ZZ$1, 0))</f>
        <v/>
      </c>
      <c r="B67">
        <f>INDEX(resultados!$A$2:$ZZ$1352, 61, MATCH($B$2, resultados!$A$1:$ZZ$1, 0))</f>
        <v/>
      </c>
      <c r="C67">
        <f>INDEX(resultados!$A$2:$ZZ$1352, 61, MATCH($B$3, resultados!$A$1:$ZZ$1, 0))</f>
        <v/>
      </c>
    </row>
    <row r="68">
      <c r="A68">
        <f>INDEX(resultados!$A$2:$ZZ$1352, 62, MATCH($B$1, resultados!$A$1:$ZZ$1, 0))</f>
        <v/>
      </c>
      <c r="B68">
        <f>INDEX(resultados!$A$2:$ZZ$1352, 62, MATCH($B$2, resultados!$A$1:$ZZ$1, 0))</f>
        <v/>
      </c>
      <c r="C68">
        <f>INDEX(resultados!$A$2:$ZZ$1352, 62, MATCH($B$3, resultados!$A$1:$ZZ$1, 0))</f>
        <v/>
      </c>
    </row>
    <row r="69">
      <c r="A69">
        <f>INDEX(resultados!$A$2:$ZZ$1352, 63, MATCH($B$1, resultados!$A$1:$ZZ$1, 0))</f>
        <v/>
      </c>
      <c r="B69">
        <f>INDEX(resultados!$A$2:$ZZ$1352, 63, MATCH($B$2, resultados!$A$1:$ZZ$1, 0))</f>
        <v/>
      </c>
      <c r="C69">
        <f>INDEX(resultados!$A$2:$ZZ$1352, 63, MATCH($B$3, resultados!$A$1:$ZZ$1, 0))</f>
        <v/>
      </c>
    </row>
    <row r="70">
      <c r="A70">
        <f>INDEX(resultados!$A$2:$ZZ$1352, 64, MATCH($B$1, resultados!$A$1:$ZZ$1, 0))</f>
        <v/>
      </c>
      <c r="B70">
        <f>INDEX(resultados!$A$2:$ZZ$1352, 64, MATCH($B$2, resultados!$A$1:$ZZ$1, 0))</f>
        <v/>
      </c>
      <c r="C70">
        <f>INDEX(resultados!$A$2:$ZZ$1352, 64, MATCH($B$3, resultados!$A$1:$ZZ$1, 0))</f>
        <v/>
      </c>
    </row>
    <row r="71">
      <c r="A71">
        <f>INDEX(resultados!$A$2:$ZZ$1352, 65, MATCH($B$1, resultados!$A$1:$ZZ$1, 0))</f>
        <v/>
      </c>
      <c r="B71">
        <f>INDEX(resultados!$A$2:$ZZ$1352, 65, MATCH($B$2, resultados!$A$1:$ZZ$1, 0))</f>
        <v/>
      </c>
      <c r="C71">
        <f>INDEX(resultados!$A$2:$ZZ$1352, 65, MATCH($B$3, resultados!$A$1:$ZZ$1, 0))</f>
        <v/>
      </c>
    </row>
    <row r="72">
      <c r="A72">
        <f>INDEX(resultados!$A$2:$ZZ$1352, 66, MATCH($B$1, resultados!$A$1:$ZZ$1, 0))</f>
        <v/>
      </c>
      <c r="B72">
        <f>INDEX(resultados!$A$2:$ZZ$1352, 66, MATCH($B$2, resultados!$A$1:$ZZ$1, 0))</f>
        <v/>
      </c>
      <c r="C72">
        <f>INDEX(resultados!$A$2:$ZZ$1352, 66, MATCH($B$3, resultados!$A$1:$ZZ$1, 0))</f>
        <v/>
      </c>
    </row>
    <row r="73">
      <c r="A73">
        <f>INDEX(resultados!$A$2:$ZZ$1352, 67, MATCH($B$1, resultados!$A$1:$ZZ$1, 0))</f>
        <v/>
      </c>
      <c r="B73">
        <f>INDEX(resultados!$A$2:$ZZ$1352, 67, MATCH($B$2, resultados!$A$1:$ZZ$1, 0))</f>
        <v/>
      </c>
      <c r="C73">
        <f>INDEX(resultados!$A$2:$ZZ$1352, 67, MATCH($B$3, resultados!$A$1:$ZZ$1, 0))</f>
        <v/>
      </c>
    </row>
    <row r="74">
      <c r="A74">
        <f>INDEX(resultados!$A$2:$ZZ$1352, 68, MATCH($B$1, resultados!$A$1:$ZZ$1, 0))</f>
        <v/>
      </c>
      <c r="B74">
        <f>INDEX(resultados!$A$2:$ZZ$1352, 68, MATCH($B$2, resultados!$A$1:$ZZ$1, 0))</f>
        <v/>
      </c>
      <c r="C74">
        <f>INDEX(resultados!$A$2:$ZZ$1352, 68, MATCH($B$3, resultados!$A$1:$ZZ$1, 0))</f>
        <v/>
      </c>
    </row>
    <row r="75">
      <c r="A75">
        <f>INDEX(resultados!$A$2:$ZZ$1352, 69, MATCH($B$1, resultados!$A$1:$ZZ$1, 0))</f>
        <v/>
      </c>
      <c r="B75">
        <f>INDEX(resultados!$A$2:$ZZ$1352, 69, MATCH($B$2, resultados!$A$1:$ZZ$1, 0))</f>
        <v/>
      </c>
      <c r="C75">
        <f>INDEX(resultados!$A$2:$ZZ$1352, 69, MATCH($B$3, resultados!$A$1:$ZZ$1, 0))</f>
        <v/>
      </c>
    </row>
    <row r="76">
      <c r="A76">
        <f>INDEX(resultados!$A$2:$ZZ$1352, 70, MATCH($B$1, resultados!$A$1:$ZZ$1, 0))</f>
        <v/>
      </c>
      <c r="B76">
        <f>INDEX(resultados!$A$2:$ZZ$1352, 70, MATCH($B$2, resultados!$A$1:$ZZ$1, 0))</f>
        <v/>
      </c>
      <c r="C76">
        <f>INDEX(resultados!$A$2:$ZZ$1352, 70, MATCH($B$3, resultados!$A$1:$ZZ$1, 0))</f>
        <v/>
      </c>
    </row>
    <row r="77">
      <c r="A77">
        <f>INDEX(resultados!$A$2:$ZZ$1352, 71, MATCH($B$1, resultados!$A$1:$ZZ$1, 0))</f>
        <v/>
      </c>
      <c r="B77">
        <f>INDEX(resultados!$A$2:$ZZ$1352, 71, MATCH($B$2, resultados!$A$1:$ZZ$1, 0))</f>
        <v/>
      </c>
      <c r="C77">
        <f>INDEX(resultados!$A$2:$ZZ$1352, 71, MATCH($B$3, resultados!$A$1:$ZZ$1, 0))</f>
        <v/>
      </c>
    </row>
    <row r="78">
      <c r="A78">
        <f>INDEX(resultados!$A$2:$ZZ$1352, 72, MATCH($B$1, resultados!$A$1:$ZZ$1, 0))</f>
        <v/>
      </c>
      <c r="B78">
        <f>INDEX(resultados!$A$2:$ZZ$1352, 72, MATCH($B$2, resultados!$A$1:$ZZ$1, 0))</f>
        <v/>
      </c>
      <c r="C78">
        <f>INDEX(resultados!$A$2:$ZZ$1352, 72, MATCH($B$3, resultados!$A$1:$ZZ$1, 0))</f>
        <v/>
      </c>
    </row>
    <row r="79">
      <c r="A79">
        <f>INDEX(resultados!$A$2:$ZZ$1352, 73, MATCH($B$1, resultados!$A$1:$ZZ$1, 0))</f>
        <v/>
      </c>
      <c r="B79">
        <f>INDEX(resultados!$A$2:$ZZ$1352, 73, MATCH($B$2, resultados!$A$1:$ZZ$1, 0))</f>
        <v/>
      </c>
      <c r="C79">
        <f>INDEX(resultados!$A$2:$ZZ$1352, 73, MATCH($B$3, resultados!$A$1:$ZZ$1, 0))</f>
        <v/>
      </c>
    </row>
    <row r="80">
      <c r="A80">
        <f>INDEX(resultados!$A$2:$ZZ$1352, 74, MATCH($B$1, resultados!$A$1:$ZZ$1, 0))</f>
        <v/>
      </c>
      <c r="B80">
        <f>INDEX(resultados!$A$2:$ZZ$1352, 74, MATCH($B$2, resultados!$A$1:$ZZ$1, 0))</f>
        <v/>
      </c>
      <c r="C80">
        <f>INDEX(resultados!$A$2:$ZZ$1352, 74, MATCH($B$3, resultados!$A$1:$ZZ$1, 0))</f>
        <v/>
      </c>
    </row>
    <row r="81">
      <c r="A81">
        <f>INDEX(resultados!$A$2:$ZZ$1352, 75, MATCH($B$1, resultados!$A$1:$ZZ$1, 0))</f>
        <v/>
      </c>
      <c r="B81">
        <f>INDEX(resultados!$A$2:$ZZ$1352, 75, MATCH($B$2, resultados!$A$1:$ZZ$1, 0))</f>
        <v/>
      </c>
      <c r="C81">
        <f>INDEX(resultados!$A$2:$ZZ$1352, 75, MATCH($B$3, resultados!$A$1:$ZZ$1, 0))</f>
        <v/>
      </c>
    </row>
    <row r="82">
      <c r="A82">
        <f>INDEX(resultados!$A$2:$ZZ$1352, 76, MATCH($B$1, resultados!$A$1:$ZZ$1, 0))</f>
        <v/>
      </c>
      <c r="B82">
        <f>INDEX(resultados!$A$2:$ZZ$1352, 76, MATCH($B$2, resultados!$A$1:$ZZ$1, 0))</f>
        <v/>
      </c>
      <c r="C82">
        <f>INDEX(resultados!$A$2:$ZZ$1352, 76, MATCH($B$3, resultados!$A$1:$ZZ$1, 0))</f>
        <v/>
      </c>
    </row>
    <row r="83">
      <c r="A83">
        <f>INDEX(resultados!$A$2:$ZZ$1352, 77, MATCH($B$1, resultados!$A$1:$ZZ$1, 0))</f>
        <v/>
      </c>
      <c r="B83">
        <f>INDEX(resultados!$A$2:$ZZ$1352, 77, MATCH($B$2, resultados!$A$1:$ZZ$1, 0))</f>
        <v/>
      </c>
      <c r="C83">
        <f>INDEX(resultados!$A$2:$ZZ$1352, 77, MATCH($B$3, resultados!$A$1:$ZZ$1, 0))</f>
        <v/>
      </c>
    </row>
    <row r="84">
      <c r="A84">
        <f>INDEX(resultados!$A$2:$ZZ$1352, 78, MATCH($B$1, resultados!$A$1:$ZZ$1, 0))</f>
        <v/>
      </c>
      <c r="B84">
        <f>INDEX(resultados!$A$2:$ZZ$1352, 78, MATCH($B$2, resultados!$A$1:$ZZ$1, 0))</f>
        <v/>
      </c>
      <c r="C84">
        <f>INDEX(resultados!$A$2:$ZZ$1352, 78, MATCH($B$3, resultados!$A$1:$ZZ$1, 0))</f>
        <v/>
      </c>
    </row>
    <row r="85">
      <c r="A85">
        <f>INDEX(resultados!$A$2:$ZZ$1352, 79, MATCH($B$1, resultados!$A$1:$ZZ$1, 0))</f>
        <v/>
      </c>
      <c r="B85">
        <f>INDEX(resultados!$A$2:$ZZ$1352, 79, MATCH($B$2, resultados!$A$1:$ZZ$1, 0))</f>
        <v/>
      </c>
      <c r="C85">
        <f>INDEX(resultados!$A$2:$ZZ$1352, 79, MATCH($B$3, resultados!$A$1:$ZZ$1, 0))</f>
        <v/>
      </c>
    </row>
    <row r="86">
      <c r="A86">
        <f>INDEX(resultados!$A$2:$ZZ$1352, 80, MATCH($B$1, resultados!$A$1:$ZZ$1, 0))</f>
        <v/>
      </c>
      <c r="B86">
        <f>INDEX(resultados!$A$2:$ZZ$1352, 80, MATCH($B$2, resultados!$A$1:$ZZ$1, 0))</f>
        <v/>
      </c>
      <c r="C86">
        <f>INDEX(resultados!$A$2:$ZZ$1352, 80, MATCH($B$3, resultados!$A$1:$ZZ$1, 0))</f>
        <v/>
      </c>
    </row>
    <row r="87">
      <c r="A87">
        <f>INDEX(resultados!$A$2:$ZZ$1352, 81, MATCH($B$1, resultados!$A$1:$ZZ$1, 0))</f>
        <v/>
      </c>
      <c r="B87">
        <f>INDEX(resultados!$A$2:$ZZ$1352, 81, MATCH($B$2, resultados!$A$1:$ZZ$1, 0))</f>
        <v/>
      </c>
      <c r="C87">
        <f>INDEX(resultados!$A$2:$ZZ$1352, 81, MATCH($B$3, resultados!$A$1:$ZZ$1, 0))</f>
        <v/>
      </c>
    </row>
    <row r="88">
      <c r="A88">
        <f>INDEX(resultados!$A$2:$ZZ$1352, 82, MATCH($B$1, resultados!$A$1:$ZZ$1, 0))</f>
        <v/>
      </c>
      <c r="B88">
        <f>INDEX(resultados!$A$2:$ZZ$1352, 82, MATCH($B$2, resultados!$A$1:$ZZ$1, 0))</f>
        <v/>
      </c>
      <c r="C88">
        <f>INDEX(resultados!$A$2:$ZZ$1352, 82, MATCH($B$3, resultados!$A$1:$ZZ$1, 0))</f>
        <v/>
      </c>
    </row>
    <row r="89">
      <c r="A89">
        <f>INDEX(resultados!$A$2:$ZZ$1352, 83, MATCH($B$1, resultados!$A$1:$ZZ$1, 0))</f>
        <v/>
      </c>
      <c r="B89">
        <f>INDEX(resultados!$A$2:$ZZ$1352, 83, MATCH($B$2, resultados!$A$1:$ZZ$1, 0))</f>
        <v/>
      </c>
      <c r="C89">
        <f>INDEX(resultados!$A$2:$ZZ$1352, 83, MATCH($B$3, resultados!$A$1:$ZZ$1, 0))</f>
        <v/>
      </c>
    </row>
    <row r="90">
      <c r="A90">
        <f>INDEX(resultados!$A$2:$ZZ$1352, 84, MATCH($B$1, resultados!$A$1:$ZZ$1, 0))</f>
        <v/>
      </c>
      <c r="B90">
        <f>INDEX(resultados!$A$2:$ZZ$1352, 84, MATCH($B$2, resultados!$A$1:$ZZ$1, 0))</f>
        <v/>
      </c>
      <c r="C90">
        <f>INDEX(resultados!$A$2:$ZZ$1352, 84, MATCH($B$3, resultados!$A$1:$ZZ$1, 0))</f>
        <v/>
      </c>
    </row>
    <row r="91">
      <c r="A91">
        <f>INDEX(resultados!$A$2:$ZZ$1352, 85, MATCH($B$1, resultados!$A$1:$ZZ$1, 0))</f>
        <v/>
      </c>
      <c r="B91">
        <f>INDEX(resultados!$A$2:$ZZ$1352, 85, MATCH($B$2, resultados!$A$1:$ZZ$1, 0))</f>
        <v/>
      </c>
      <c r="C91">
        <f>INDEX(resultados!$A$2:$ZZ$1352, 85, MATCH($B$3, resultados!$A$1:$ZZ$1, 0))</f>
        <v/>
      </c>
    </row>
    <row r="92">
      <c r="A92">
        <f>INDEX(resultados!$A$2:$ZZ$1352, 86, MATCH($B$1, resultados!$A$1:$ZZ$1, 0))</f>
        <v/>
      </c>
      <c r="B92">
        <f>INDEX(resultados!$A$2:$ZZ$1352, 86, MATCH($B$2, resultados!$A$1:$ZZ$1, 0))</f>
        <v/>
      </c>
      <c r="C92">
        <f>INDEX(resultados!$A$2:$ZZ$1352, 86, MATCH($B$3, resultados!$A$1:$ZZ$1, 0))</f>
        <v/>
      </c>
    </row>
    <row r="93">
      <c r="A93">
        <f>INDEX(resultados!$A$2:$ZZ$1352, 87, MATCH($B$1, resultados!$A$1:$ZZ$1, 0))</f>
        <v/>
      </c>
      <c r="B93">
        <f>INDEX(resultados!$A$2:$ZZ$1352, 87, MATCH($B$2, resultados!$A$1:$ZZ$1, 0))</f>
        <v/>
      </c>
      <c r="C93">
        <f>INDEX(resultados!$A$2:$ZZ$1352, 87, MATCH($B$3, resultados!$A$1:$ZZ$1, 0))</f>
        <v/>
      </c>
    </row>
    <row r="94">
      <c r="A94">
        <f>INDEX(resultados!$A$2:$ZZ$1352, 88, MATCH($B$1, resultados!$A$1:$ZZ$1, 0))</f>
        <v/>
      </c>
      <c r="B94">
        <f>INDEX(resultados!$A$2:$ZZ$1352, 88, MATCH($B$2, resultados!$A$1:$ZZ$1, 0))</f>
        <v/>
      </c>
      <c r="C94">
        <f>INDEX(resultados!$A$2:$ZZ$1352, 88, MATCH($B$3, resultados!$A$1:$ZZ$1, 0))</f>
        <v/>
      </c>
    </row>
    <row r="95">
      <c r="A95">
        <f>INDEX(resultados!$A$2:$ZZ$1352, 89, MATCH($B$1, resultados!$A$1:$ZZ$1, 0))</f>
        <v/>
      </c>
      <c r="B95">
        <f>INDEX(resultados!$A$2:$ZZ$1352, 89, MATCH($B$2, resultados!$A$1:$ZZ$1, 0))</f>
        <v/>
      </c>
      <c r="C95">
        <f>INDEX(resultados!$A$2:$ZZ$1352, 89, MATCH($B$3, resultados!$A$1:$ZZ$1, 0))</f>
        <v/>
      </c>
    </row>
    <row r="96">
      <c r="A96">
        <f>INDEX(resultados!$A$2:$ZZ$1352, 90, MATCH($B$1, resultados!$A$1:$ZZ$1, 0))</f>
        <v/>
      </c>
      <c r="B96">
        <f>INDEX(resultados!$A$2:$ZZ$1352, 90, MATCH($B$2, resultados!$A$1:$ZZ$1, 0))</f>
        <v/>
      </c>
      <c r="C96">
        <f>INDEX(resultados!$A$2:$ZZ$1352, 90, MATCH($B$3, resultados!$A$1:$ZZ$1, 0))</f>
        <v/>
      </c>
    </row>
    <row r="97">
      <c r="A97">
        <f>INDEX(resultados!$A$2:$ZZ$1352, 91, MATCH($B$1, resultados!$A$1:$ZZ$1, 0))</f>
        <v/>
      </c>
      <c r="B97">
        <f>INDEX(resultados!$A$2:$ZZ$1352, 91, MATCH($B$2, resultados!$A$1:$ZZ$1, 0))</f>
        <v/>
      </c>
      <c r="C97">
        <f>INDEX(resultados!$A$2:$ZZ$1352, 91, MATCH($B$3, resultados!$A$1:$ZZ$1, 0))</f>
        <v/>
      </c>
    </row>
    <row r="98">
      <c r="A98">
        <f>INDEX(resultados!$A$2:$ZZ$1352, 92, MATCH($B$1, resultados!$A$1:$ZZ$1, 0))</f>
        <v/>
      </c>
      <c r="B98">
        <f>INDEX(resultados!$A$2:$ZZ$1352, 92, MATCH($B$2, resultados!$A$1:$ZZ$1, 0))</f>
        <v/>
      </c>
      <c r="C98">
        <f>INDEX(resultados!$A$2:$ZZ$1352, 92, MATCH($B$3, resultados!$A$1:$ZZ$1, 0))</f>
        <v/>
      </c>
    </row>
    <row r="99">
      <c r="A99">
        <f>INDEX(resultados!$A$2:$ZZ$1352, 93, MATCH($B$1, resultados!$A$1:$ZZ$1, 0))</f>
        <v/>
      </c>
      <c r="B99">
        <f>INDEX(resultados!$A$2:$ZZ$1352, 93, MATCH($B$2, resultados!$A$1:$ZZ$1, 0))</f>
        <v/>
      </c>
      <c r="C99">
        <f>INDEX(resultados!$A$2:$ZZ$1352, 93, MATCH($B$3, resultados!$A$1:$ZZ$1, 0))</f>
        <v/>
      </c>
    </row>
    <row r="100">
      <c r="A100">
        <f>INDEX(resultados!$A$2:$ZZ$1352, 94, MATCH($B$1, resultados!$A$1:$ZZ$1, 0))</f>
        <v/>
      </c>
      <c r="B100">
        <f>INDEX(resultados!$A$2:$ZZ$1352, 94, MATCH($B$2, resultados!$A$1:$ZZ$1, 0))</f>
        <v/>
      </c>
      <c r="C100">
        <f>INDEX(resultados!$A$2:$ZZ$1352, 94, MATCH($B$3, resultados!$A$1:$ZZ$1, 0))</f>
        <v/>
      </c>
    </row>
    <row r="101">
      <c r="A101">
        <f>INDEX(resultados!$A$2:$ZZ$1352, 95, MATCH($B$1, resultados!$A$1:$ZZ$1, 0))</f>
        <v/>
      </c>
      <c r="B101">
        <f>INDEX(resultados!$A$2:$ZZ$1352, 95, MATCH($B$2, resultados!$A$1:$ZZ$1, 0))</f>
        <v/>
      </c>
      <c r="C101">
        <f>INDEX(resultados!$A$2:$ZZ$1352, 95, MATCH($B$3, resultados!$A$1:$ZZ$1, 0))</f>
        <v/>
      </c>
    </row>
    <row r="102">
      <c r="A102">
        <f>INDEX(resultados!$A$2:$ZZ$1352, 96, MATCH($B$1, resultados!$A$1:$ZZ$1, 0))</f>
        <v/>
      </c>
      <c r="B102">
        <f>INDEX(resultados!$A$2:$ZZ$1352, 96, MATCH($B$2, resultados!$A$1:$ZZ$1, 0))</f>
        <v/>
      </c>
      <c r="C102">
        <f>INDEX(resultados!$A$2:$ZZ$1352, 96, MATCH($B$3, resultados!$A$1:$ZZ$1, 0))</f>
        <v/>
      </c>
    </row>
    <row r="103">
      <c r="A103">
        <f>INDEX(resultados!$A$2:$ZZ$1352, 97, MATCH($B$1, resultados!$A$1:$ZZ$1, 0))</f>
        <v/>
      </c>
      <c r="B103">
        <f>INDEX(resultados!$A$2:$ZZ$1352, 97, MATCH($B$2, resultados!$A$1:$ZZ$1, 0))</f>
        <v/>
      </c>
      <c r="C103">
        <f>INDEX(resultados!$A$2:$ZZ$1352, 97, MATCH($B$3, resultados!$A$1:$ZZ$1, 0))</f>
        <v/>
      </c>
    </row>
    <row r="104">
      <c r="A104">
        <f>INDEX(resultados!$A$2:$ZZ$1352, 98, MATCH($B$1, resultados!$A$1:$ZZ$1, 0))</f>
        <v/>
      </c>
      <c r="B104">
        <f>INDEX(resultados!$A$2:$ZZ$1352, 98, MATCH($B$2, resultados!$A$1:$ZZ$1, 0))</f>
        <v/>
      </c>
      <c r="C104">
        <f>INDEX(resultados!$A$2:$ZZ$1352, 98, MATCH($B$3, resultados!$A$1:$ZZ$1, 0))</f>
        <v/>
      </c>
    </row>
    <row r="105">
      <c r="A105">
        <f>INDEX(resultados!$A$2:$ZZ$1352, 99, MATCH($B$1, resultados!$A$1:$ZZ$1, 0))</f>
        <v/>
      </c>
      <c r="B105">
        <f>INDEX(resultados!$A$2:$ZZ$1352, 99, MATCH($B$2, resultados!$A$1:$ZZ$1, 0))</f>
        <v/>
      </c>
      <c r="C105">
        <f>INDEX(resultados!$A$2:$ZZ$1352, 99, MATCH($B$3, resultados!$A$1:$ZZ$1, 0))</f>
        <v/>
      </c>
    </row>
    <row r="106">
      <c r="A106">
        <f>INDEX(resultados!$A$2:$ZZ$1352, 100, MATCH($B$1, resultados!$A$1:$ZZ$1, 0))</f>
        <v/>
      </c>
      <c r="B106">
        <f>INDEX(resultados!$A$2:$ZZ$1352, 100, MATCH($B$2, resultados!$A$1:$ZZ$1, 0))</f>
        <v/>
      </c>
      <c r="C106">
        <f>INDEX(resultados!$A$2:$ZZ$1352, 100, MATCH($B$3, resultados!$A$1:$ZZ$1, 0))</f>
        <v/>
      </c>
    </row>
    <row r="107">
      <c r="A107">
        <f>INDEX(resultados!$A$2:$ZZ$1352, 101, MATCH($B$1, resultados!$A$1:$ZZ$1, 0))</f>
        <v/>
      </c>
      <c r="B107">
        <f>INDEX(resultados!$A$2:$ZZ$1352, 101, MATCH($B$2, resultados!$A$1:$ZZ$1, 0))</f>
        <v/>
      </c>
      <c r="C107">
        <f>INDEX(resultados!$A$2:$ZZ$1352, 101, MATCH($B$3, resultados!$A$1:$ZZ$1, 0))</f>
        <v/>
      </c>
    </row>
    <row r="108">
      <c r="A108">
        <f>INDEX(resultados!$A$2:$ZZ$1352, 102, MATCH($B$1, resultados!$A$1:$ZZ$1, 0))</f>
        <v/>
      </c>
      <c r="B108">
        <f>INDEX(resultados!$A$2:$ZZ$1352, 102, MATCH($B$2, resultados!$A$1:$ZZ$1, 0))</f>
        <v/>
      </c>
      <c r="C108">
        <f>INDEX(resultados!$A$2:$ZZ$1352, 102, MATCH($B$3, resultados!$A$1:$ZZ$1, 0))</f>
        <v/>
      </c>
    </row>
    <row r="109">
      <c r="A109">
        <f>INDEX(resultados!$A$2:$ZZ$1352, 103, MATCH($B$1, resultados!$A$1:$ZZ$1, 0))</f>
        <v/>
      </c>
      <c r="B109">
        <f>INDEX(resultados!$A$2:$ZZ$1352, 103, MATCH($B$2, resultados!$A$1:$ZZ$1, 0))</f>
        <v/>
      </c>
      <c r="C109">
        <f>INDEX(resultados!$A$2:$ZZ$1352, 103, MATCH($B$3, resultados!$A$1:$ZZ$1, 0))</f>
        <v/>
      </c>
    </row>
    <row r="110">
      <c r="A110">
        <f>INDEX(resultados!$A$2:$ZZ$1352, 104, MATCH($B$1, resultados!$A$1:$ZZ$1, 0))</f>
        <v/>
      </c>
      <c r="B110">
        <f>INDEX(resultados!$A$2:$ZZ$1352, 104, MATCH($B$2, resultados!$A$1:$ZZ$1, 0))</f>
        <v/>
      </c>
      <c r="C110">
        <f>INDEX(resultados!$A$2:$ZZ$1352, 104, MATCH($B$3, resultados!$A$1:$ZZ$1, 0))</f>
        <v/>
      </c>
    </row>
    <row r="111">
      <c r="A111">
        <f>INDEX(resultados!$A$2:$ZZ$1352, 105, MATCH($B$1, resultados!$A$1:$ZZ$1, 0))</f>
        <v/>
      </c>
      <c r="B111">
        <f>INDEX(resultados!$A$2:$ZZ$1352, 105, MATCH($B$2, resultados!$A$1:$ZZ$1, 0))</f>
        <v/>
      </c>
      <c r="C111">
        <f>INDEX(resultados!$A$2:$ZZ$1352, 105, MATCH($B$3, resultados!$A$1:$ZZ$1, 0))</f>
        <v/>
      </c>
    </row>
    <row r="112">
      <c r="A112">
        <f>INDEX(resultados!$A$2:$ZZ$1352, 106, MATCH($B$1, resultados!$A$1:$ZZ$1, 0))</f>
        <v/>
      </c>
      <c r="B112">
        <f>INDEX(resultados!$A$2:$ZZ$1352, 106, MATCH($B$2, resultados!$A$1:$ZZ$1, 0))</f>
        <v/>
      </c>
      <c r="C112">
        <f>INDEX(resultados!$A$2:$ZZ$1352, 106, MATCH($B$3, resultados!$A$1:$ZZ$1, 0))</f>
        <v/>
      </c>
    </row>
    <row r="113">
      <c r="A113">
        <f>INDEX(resultados!$A$2:$ZZ$1352, 107, MATCH($B$1, resultados!$A$1:$ZZ$1, 0))</f>
        <v/>
      </c>
      <c r="B113">
        <f>INDEX(resultados!$A$2:$ZZ$1352, 107, MATCH($B$2, resultados!$A$1:$ZZ$1, 0))</f>
        <v/>
      </c>
      <c r="C113">
        <f>INDEX(resultados!$A$2:$ZZ$1352, 107, MATCH($B$3, resultados!$A$1:$ZZ$1, 0))</f>
        <v/>
      </c>
    </row>
    <row r="114">
      <c r="A114">
        <f>INDEX(resultados!$A$2:$ZZ$1352, 108, MATCH($B$1, resultados!$A$1:$ZZ$1, 0))</f>
        <v/>
      </c>
      <c r="B114">
        <f>INDEX(resultados!$A$2:$ZZ$1352, 108, MATCH($B$2, resultados!$A$1:$ZZ$1, 0))</f>
        <v/>
      </c>
      <c r="C114">
        <f>INDEX(resultados!$A$2:$ZZ$1352, 108, MATCH($B$3, resultados!$A$1:$ZZ$1, 0))</f>
        <v/>
      </c>
    </row>
    <row r="115">
      <c r="A115">
        <f>INDEX(resultados!$A$2:$ZZ$1352, 109, MATCH($B$1, resultados!$A$1:$ZZ$1, 0))</f>
        <v/>
      </c>
      <c r="B115">
        <f>INDEX(resultados!$A$2:$ZZ$1352, 109, MATCH($B$2, resultados!$A$1:$ZZ$1, 0))</f>
        <v/>
      </c>
      <c r="C115">
        <f>INDEX(resultados!$A$2:$ZZ$1352, 109, MATCH($B$3, resultados!$A$1:$ZZ$1, 0))</f>
        <v/>
      </c>
    </row>
    <row r="116">
      <c r="A116">
        <f>INDEX(resultados!$A$2:$ZZ$1352, 110, MATCH($B$1, resultados!$A$1:$ZZ$1, 0))</f>
        <v/>
      </c>
      <c r="B116">
        <f>INDEX(resultados!$A$2:$ZZ$1352, 110, MATCH($B$2, resultados!$A$1:$ZZ$1, 0))</f>
        <v/>
      </c>
      <c r="C116">
        <f>INDEX(resultados!$A$2:$ZZ$1352, 110, MATCH($B$3, resultados!$A$1:$ZZ$1, 0))</f>
        <v/>
      </c>
    </row>
    <row r="117">
      <c r="A117">
        <f>INDEX(resultados!$A$2:$ZZ$1352, 111, MATCH($B$1, resultados!$A$1:$ZZ$1, 0))</f>
        <v/>
      </c>
      <c r="B117">
        <f>INDEX(resultados!$A$2:$ZZ$1352, 111, MATCH($B$2, resultados!$A$1:$ZZ$1, 0))</f>
        <v/>
      </c>
      <c r="C117">
        <f>INDEX(resultados!$A$2:$ZZ$1352, 111, MATCH($B$3, resultados!$A$1:$ZZ$1, 0))</f>
        <v/>
      </c>
    </row>
    <row r="118">
      <c r="A118">
        <f>INDEX(resultados!$A$2:$ZZ$1352, 112, MATCH($B$1, resultados!$A$1:$ZZ$1, 0))</f>
        <v/>
      </c>
      <c r="B118">
        <f>INDEX(resultados!$A$2:$ZZ$1352, 112, MATCH($B$2, resultados!$A$1:$ZZ$1, 0))</f>
        <v/>
      </c>
      <c r="C118">
        <f>INDEX(resultados!$A$2:$ZZ$1352, 112, MATCH($B$3, resultados!$A$1:$ZZ$1, 0))</f>
        <v/>
      </c>
    </row>
    <row r="119">
      <c r="A119">
        <f>INDEX(resultados!$A$2:$ZZ$1352, 113, MATCH($B$1, resultados!$A$1:$ZZ$1, 0))</f>
        <v/>
      </c>
      <c r="B119">
        <f>INDEX(resultados!$A$2:$ZZ$1352, 113, MATCH($B$2, resultados!$A$1:$ZZ$1, 0))</f>
        <v/>
      </c>
      <c r="C119">
        <f>INDEX(resultados!$A$2:$ZZ$1352, 113, MATCH($B$3, resultados!$A$1:$ZZ$1, 0))</f>
        <v/>
      </c>
    </row>
    <row r="120">
      <c r="A120">
        <f>INDEX(resultados!$A$2:$ZZ$1352, 114, MATCH($B$1, resultados!$A$1:$ZZ$1, 0))</f>
        <v/>
      </c>
      <c r="B120">
        <f>INDEX(resultados!$A$2:$ZZ$1352, 114, MATCH($B$2, resultados!$A$1:$ZZ$1, 0))</f>
        <v/>
      </c>
      <c r="C120">
        <f>INDEX(resultados!$A$2:$ZZ$1352, 114, MATCH($B$3, resultados!$A$1:$ZZ$1, 0))</f>
        <v/>
      </c>
    </row>
    <row r="121">
      <c r="A121">
        <f>INDEX(resultados!$A$2:$ZZ$1352, 115, MATCH($B$1, resultados!$A$1:$ZZ$1, 0))</f>
        <v/>
      </c>
      <c r="B121">
        <f>INDEX(resultados!$A$2:$ZZ$1352, 115, MATCH($B$2, resultados!$A$1:$ZZ$1, 0))</f>
        <v/>
      </c>
      <c r="C121">
        <f>INDEX(resultados!$A$2:$ZZ$1352, 115, MATCH($B$3, resultados!$A$1:$ZZ$1, 0))</f>
        <v/>
      </c>
    </row>
    <row r="122">
      <c r="A122">
        <f>INDEX(resultados!$A$2:$ZZ$1352, 116, MATCH($B$1, resultados!$A$1:$ZZ$1, 0))</f>
        <v/>
      </c>
      <c r="B122">
        <f>INDEX(resultados!$A$2:$ZZ$1352, 116, MATCH($B$2, resultados!$A$1:$ZZ$1, 0))</f>
        <v/>
      </c>
      <c r="C122">
        <f>INDEX(resultados!$A$2:$ZZ$1352, 116, MATCH($B$3, resultados!$A$1:$ZZ$1, 0))</f>
        <v/>
      </c>
    </row>
    <row r="123">
      <c r="A123">
        <f>INDEX(resultados!$A$2:$ZZ$1352, 117, MATCH($B$1, resultados!$A$1:$ZZ$1, 0))</f>
        <v/>
      </c>
      <c r="B123">
        <f>INDEX(resultados!$A$2:$ZZ$1352, 117, MATCH($B$2, resultados!$A$1:$ZZ$1, 0))</f>
        <v/>
      </c>
      <c r="C123">
        <f>INDEX(resultados!$A$2:$ZZ$1352, 117, MATCH($B$3, resultados!$A$1:$ZZ$1, 0))</f>
        <v/>
      </c>
    </row>
    <row r="124">
      <c r="A124">
        <f>INDEX(resultados!$A$2:$ZZ$1352, 118, MATCH($B$1, resultados!$A$1:$ZZ$1, 0))</f>
        <v/>
      </c>
      <c r="B124">
        <f>INDEX(resultados!$A$2:$ZZ$1352, 118, MATCH($B$2, resultados!$A$1:$ZZ$1, 0))</f>
        <v/>
      </c>
      <c r="C124">
        <f>INDEX(resultados!$A$2:$ZZ$1352, 118, MATCH($B$3, resultados!$A$1:$ZZ$1, 0))</f>
        <v/>
      </c>
    </row>
    <row r="125">
      <c r="A125">
        <f>INDEX(resultados!$A$2:$ZZ$1352, 119, MATCH($B$1, resultados!$A$1:$ZZ$1, 0))</f>
        <v/>
      </c>
      <c r="B125">
        <f>INDEX(resultados!$A$2:$ZZ$1352, 119, MATCH($B$2, resultados!$A$1:$ZZ$1, 0))</f>
        <v/>
      </c>
      <c r="C125">
        <f>INDEX(resultados!$A$2:$ZZ$1352, 119, MATCH($B$3, resultados!$A$1:$ZZ$1, 0))</f>
        <v/>
      </c>
    </row>
    <row r="126">
      <c r="A126">
        <f>INDEX(resultados!$A$2:$ZZ$1352, 120, MATCH($B$1, resultados!$A$1:$ZZ$1, 0))</f>
        <v/>
      </c>
      <c r="B126">
        <f>INDEX(resultados!$A$2:$ZZ$1352, 120, MATCH($B$2, resultados!$A$1:$ZZ$1, 0))</f>
        <v/>
      </c>
      <c r="C126">
        <f>INDEX(resultados!$A$2:$ZZ$1352, 120, MATCH($B$3, resultados!$A$1:$ZZ$1, 0))</f>
        <v/>
      </c>
    </row>
    <row r="127">
      <c r="A127">
        <f>INDEX(resultados!$A$2:$ZZ$1352, 121, MATCH($B$1, resultados!$A$1:$ZZ$1, 0))</f>
        <v/>
      </c>
      <c r="B127">
        <f>INDEX(resultados!$A$2:$ZZ$1352, 121, MATCH($B$2, resultados!$A$1:$ZZ$1, 0))</f>
        <v/>
      </c>
      <c r="C127">
        <f>INDEX(resultados!$A$2:$ZZ$1352, 121, MATCH($B$3, resultados!$A$1:$ZZ$1, 0))</f>
        <v/>
      </c>
    </row>
    <row r="128">
      <c r="A128">
        <f>INDEX(resultados!$A$2:$ZZ$1352, 122, MATCH($B$1, resultados!$A$1:$ZZ$1, 0))</f>
        <v/>
      </c>
      <c r="B128">
        <f>INDEX(resultados!$A$2:$ZZ$1352, 122, MATCH($B$2, resultados!$A$1:$ZZ$1, 0))</f>
        <v/>
      </c>
      <c r="C128">
        <f>INDEX(resultados!$A$2:$ZZ$1352, 122, MATCH($B$3, resultados!$A$1:$ZZ$1, 0))</f>
        <v/>
      </c>
    </row>
    <row r="129">
      <c r="A129">
        <f>INDEX(resultados!$A$2:$ZZ$1352, 123, MATCH($B$1, resultados!$A$1:$ZZ$1, 0))</f>
        <v/>
      </c>
      <c r="B129">
        <f>INDEX(resultados!$A$2:$ZZ$1352, 123, MATCH($B$2, resultados!$A$1:$ZZ$1, 0))</f>
        <v/>
      </c>
      <c r="C129">
        <f>INDEX(resultados!$A$2:$ZZ$1352, 123, MATCH($B$3, resultados!$A$1:$ZZ$1, 0))</f>
        <v/>
      </c>
    </row>
    <row r="130">
      <c r="A130">
        <f>INDEX(resultados!$A$2:$ZZ$1352, 124, MATCH($B$1, resultados!$A$1:$ZZ$1, 0))</f>
        <v/>
      </c>
      <c r="B130">
        <f>INDEX(resultados!$A$2:$ZZ$1352, 124, MATCH($B$2, resultados!$A$1:$ZZ$1, 0))</f>
        <v/>
      </c>
      <c r="C130">
        <f>INDEX(resultados!$A$2:$ZZ$1352, 124, MATCH($B$3, resultados!$A$1:$ZZ$1, 0))</f>
        <v/>
      </c>
    </row>
    <row r="131">
      <c r="A131">
        <f>INDEX(resultados!$A$2:$ZZ$1352, 125, MATCH($B$1, resultados!$A$1:$ZZ$1, 0))</f>
        <v/>
      </c>
      <c r="B131">
        <f>INDEX(resultados!$A$2:$ZZ$1352, 125, MATCH($B$2, resultados!$A$1:$ZZ$1, 0))</f>
        <v/>
      </c>
      <c r="C131">
        <f>INDEX(resultados!$A$2:$ZZ$1352, 125, MATCH($B$3, resultados!$A$1:$ZZ$1, 0))</f>
        <v/>
      </c>
    </row>
    <row r="132">
      <c r="A132">
        <f>INDEX(resultados!$A$2:$ZZ$1352, 126, MATCH($B$1, resultados!$A$1:$ZZ$1, 0))</f>
        <v/>
      </c>
      <c r="B132">
        <f>INDEX(resultados!$A$2:$ZZ$1352, 126, MATCH($B$2, resultados!$A$1:$ZZ$1, 0))</f>
        <v/>
      </c>
      <c r="C132">
        <f>INDEX(resultados!$A$2:$ZZ$1352, 126, MATCH($B$3, resultados!$A$1:$ZZ$1, 0))</f>
        <v/>
      </c>
    </row>
    <row r="133">
      <c r="A133">
        <f>INDEX(resultados!$A$2:$ZZ$1352, 127, MATCH($B$1, resultados!$A$1:$ZZ$1, 0))</f>
        <v/>
      </c>
      <c r="B133">
        <f>INDEX(resultados!$A$2:$ZZ$1352, 127, MATCH($B$2, resultados!$A$1:$ZZ$1, 0))</f>
        <v/>
      </c>
      <c r="C133">
        <f>INDEX(resultados!$A$2:$ZZ$1352, 127, MATCH($B$3, resultados!$A$1:$ZZ$1, 0))</f>
        <v/>
      </c>
    </row>
    <row r="134">
      <c r="A134">
        <f>INDEX(resultados!$A$2:$ZZ$1352, 128, MATCH($B$1, resultados!$A$1:$ZZ$1, 0))</f>
        <v/>
      </c>
      <c r="B134">
        <f>INDEX(resultados!$A$2:$ZZ$1352, 128, MATCH($B$2, resultados!$A$1:$ZZ$1, 0))</f>
        <v/>
      </c>
      <c r="C134">
        <f>INDEX(resultados!$A$2:$ZZ$1352, 128, MATCH($B$3, resultados!$A$1:$ZZ$1, 0))</f>
        <v/>
      </c>
    </row>
    <row r="135">
      <c r="A135">
        <f>INDEX(resultados!$A$2:$ZZ$1352, 129, MATCH($B$1, resultados!$A$1:$ZZ$1, 0))</f>
        <v/>
      </c>
      <c r="B135">
        <f>INDEX(resultados!$A$2:$ZZ$1352, 129, MATCH($B$2, resultados!$A$1:$ZZ$1, 0))</f>
        <v/>
      </c>
      <c r="C135">
        <f>INDEX(resultados!$A$2:$ZZ$1352, 129, MATCH($B$3, resultados!$A$1:$ZZ$1, 0))</f>
        <v/>
      </c>
    </row>
    <row r="136">
      <c r="A136">
        <f>INDEX(resultados!$A$2:$ZZ$1352, 130, MATCH($B$1, resultados!$A$1:$ZZ$1, 0))</f>
        <v/>
      </c>
      <c r="B136">
        <f>INDEX(resultados!$A$2:$ZZ$1352, 130, MATCH($B$2, resultados!$A$1:$ZZ$1, 0))</f>
        <v/>
      </c>
      <c r="C136">
        <f>INDEX(resultados!$A$2:$ZZ$1352, 130, MATCH($B$3, resultados!$A$1:$ZZ$1, 0))</f>
        <v/>
      </c>
    </row>
    <row r="137">
      <c r="A137">
        <f>INDEX(resultados!$A$2:$ZZ$1352, 131, MATCH($B$1, resultados!$A$1:$ZZ$1, 0))</f>
        <v/>
      </c>
      <c r="B137">
        <f>INDEX(resultados!$A$2:$ZZ$1352, 131, MATCH($B$2, resultados!$A$1:$ZZ$1, 0))</f>
        <v/>
      </c>
      <c r="C137">
        <f>INDEX(resultados!$A$2:$ZZ$1352, 131, MATCH($B$3, resultados!$A$1:$ZZ$1, 0))</f>
        <v/>
      </c>
    </row>
    <row r="138">
      <c r="A138">
        <f>INDEX(resultados!$A$2:$ZZ$1352, 132, MATCH($B$1, resultados!$A$1:$ZZ$1, 0))</f>
        <v/>
      </c>
      <c r="B138">
        <f>INDEX(resultados!$A$2:$ZZ$1352, 132, MATCH($B$2, resultados!$A$1:$ZZ$1, 0))</f>
        <v/>
      </c>
      <c r="C138">
        <f>INDEX(resultados!$A$2:$ZZ$1352, 132, MATCH($B$3, resultados!$A$1:$ZZ$1, 0))</f>
        <v/>
      </c>
    </row>
    <row r="139">
      <c r="A139">
        <f>INDEX(resultados!$A$2:$ZZ$1352, 133, MATCH($B$1, resultados!$A$1:$ZZ$1, 0))</f>
        <v/>
      </c>
      <c r="B139">
        <f>INDEX(resultados!$A$2:$ZZ$1352, 133, MATCH($B$2, resultados!$A$1:$ZZ$1, 0))</f>
        <v/>
      </c>
      <c r="C139">
        <f>INDEX(resultados!$A$2:$ZZ$1352, 133, MATCH($B$3, resultados!$A$1:$ZZ$1, 0))</f>
        <v/>
      </c>
    </row>
    <row r="140">
      <c r="A140">
        <f>INDEX(resultados!$A$2:$ZZ$1352, 134, MATCH($B$1, resultados!$A$1:$ZZ$1, 0))</f>
        <v/>
      </c>
      <c r="B140">
        <f>INDEX(resultados!$A$2:$ZZ$1352, 134, MATCH($B$2, resultados!$A$1:$ZZ$1, 0))</f>
        <v/>
      </c>
      <c r="C140">
        <f>INDEX(resultados!$A$2:$ZZ$1352, 134, MATCH($B$3, resultados!$A$1:$ZZ$1, 0))</f>
        <v/>
      </c>
    </row>
    <row r="141">
      <c r="A141">
        <f>INDEX(resultados!$A$2:$ZZ$1352, 135, MATCH($B$1, resultados!$A$1:$ZZ$1, 0))</f>
        <v/>
      </c>
      <c r="B141">
        <f>INDEX(resultados!$A$2:$ZZ$1352, 135, MATCH($B$2, resultados!$A$1:$ZZ$1, 0))</f>
        <v/>
      </c>
      <c r="C141">
        <f>INDEX(resultados!$A$2:$ZZ$1352, 135, MATCH($B$3, resultados!$A$1:$ZZ$1, 0))</f>
        <v/>
      </c>
    </row>
    <row r="142">
      <c r="A142">
        <f>INDEX(resultados!$A$2:$ZZ$1352, 136, MATCH($B$1, resultados!$A$1:$ZZ$1, 0))</f>
        <v/>
      </c>
      <c r="B142">
        <f>INDEX(resultados!$A$2:$ZZ$1352, 136, MATCH($B$2, resultados!$A$1:$ZZ$1, 0))</f>
        <v/>
      </c>
      <c r="C142">
        <f>INDEX(resultados!$A$2:$ZZ$1352, 136, MATCH($B$3, resultados!$A$1:$ZZ$1, 0))</f>
        <v/>
      </c>
    </row>
    <row r="143">
      <c r="A143">
        <f>INDEX(resultados!$A$2:$ZZ$1352, 137, MATCH($B$1, resultados!$A$1:$ZZ$1, 0))</f>
        <v/>
      </c>
      <c r="B143">
        <f>INDEX(resultados!$A$2:$ZZ$1352, 137, MATCH($B$2, resultados!$A$1:$ZZ$1, 0))</f>
        <v/>
      </c>
      <c r="C143">
        <f>INDEX(resultados!$A$2:$ZZ$1352, 137, MATCH($B$3, resultados!$A$1:$ZZ$1, 0))</f>
        <v/>
      </c>
    </row>
    <row r="144">
      <c r="A144">
        <f>INDEX(resultados!$A$2:$ZZ$1352, 138, MATCH($B$1, resultados!$A$1:$ZZ$1, 0))</f>
        <v/>
      </c>
      <c r="B144">
        <f>INDEX(resultados!$A$2:$ZZ$1352, 138, MATCH($B$2, resultados!$A$1:$ZZ$1, 0))</f>
        <v/>
      </c>
      <c r="C144">
        <f>INDEX(resultados!$A$2:$ZZ$1352, 138, MATCH($B$3, resultados!$A$1:$ZZ$1, 0))</f>
        <v/>
      </c>
    </row>
    <row r="145">
      <c r="A145">
        <f>INDEX(resultados!$A$2:$ZZ$1352, 139, MATCH($B$1, resultados!$A$1:$ZZ$1, 0))</f>
        <v/>
      </c>
      <c r="B145">
        <f>INDEX(resultados!$A$2:$ZZ$1352, 139, MATCH($B$2, resultados!$A$1:$ZZ$1, 0))</f>
        <v/>
      </c>
      <c r="C145">
        <f>INDEX(resultados!$A$2:$ZZ$1352, 139, MATCH($B$3, resultados!$A$1:$ZZ$1, 0))</f>
        <v/>
      </c>
    </row>
    <row r="146">
      <c r="A146">
        <f>INDEX(resultados!$A$2:$ZZ$1352, 140, MATCH($B$1, resultados!$A$1:$ZZ$1, 0))</f>
        <v/>
      </c>
      <c r="B146">
        <f>INDEX(resultados!$A$2:$ZZ$1352, 140, MATCH($B$2, resultados!$A$1:$ZZ$1, 0))</f>
        <v/>
      </c>
      <c r="C146">
        <f>INDEX(resultados!$A$2:$ZZ$1352, 140, MATCH($B$3, resultados!$A$1:$ZZ$1, 0))</f>
        <v/>
      </c>
    </row>
    <row r="147">
      <c r="A147">
        <f>INDEX(resultados!$A$2:$ZZ$1352, 141, MATCH($B$1, resultados!$A$1:$ZZ$1, 0))</f>
        <v/>
      </c>
      <c r="B147">
        <f>INDEX(resultados!$A$2:$ZZ$1352, 141, MATCH($B$2, resultados!$A$1:$ZZ$1, 0))</f>
        <v/>
      </c>
      <c r="C147">
        <f>INDEX(resultados!$A$2:$ZZ$1352, 141, MATCH($B$3, resultados!$A$1:$ZZ$1, 0))</f>
        <v/>
      </c>
    </row>
    <row r="148">
      <c r="A148">
        <f>INDEX(resultados!$A$2:$ZZ$1352, 142, MATCH($B$1, resultados!$A$1:$ZZ$1, 0))</f>
        <v/>
      </c>
      <c r="B148">
        <f>INDEX(resultados!$A$2:$ZZ$1352, 142, MATCH($B$2, resultados!$A$1:$ZZ$1, 0))</f>
        <v/>
      </c>
      <c r="C148">
        <f>INDEX(resultados!$A$2:$ZZ$1352, 142, MATCH($B$3, resultados!$A$1:$ZZ$1, 0))</f>
        <v/>
      </c>
    </row>
    <row r="149">
      <c r="A149">
        <f>INDEX(resultados!$A$2:$ZZ$1352, 143, MATCH($B$1, resultados!$A$1:$ZZ$1, 0))</f>
        <v/>
      </c>
      <c r="B149">
        <f>INDEX(resultados!$A$2:$ZZ$1352, 143, MATCH($B$2, resultados!$A$1:$ZZ$1, 0))</f>
        <v/>
      </c>
      <c r="C149">
        <f>INDEX(resultados!$A$2:$ZZ$1352, 143, MATCH($B$3, resultados!$A$1:$ZZ$1, 0))</f>
        <v/>
      </c>
    </row>
    <row r="150">
      <c r="A150">
        <f>INDEX(resultados!$A$2:$ZZ$1352, 144, MATCH($B$1, resultados!$A$1:$ZZ$1, 0))</f>
        <v/>
      </c>
      <c r="B150">
        <f>INDEX(resultados!$A$2:$ZZ$1352, 144, MATCH($B$2, resultados!$A$1:$ZZ$1, 0))</f>
        <v/>
      </c>
      <c r="C150">
        <f>INDEX(resultados!$A$2:$ZZ$1352, 144, MATCH($B$3, resultados!$A$1:$ZZ$1, 0))</f>
        <v/>
      </c>
    </row>
    <row r="151">
      <c r="A151">
        <f>INDEX(resultados!$A$2:$ZZ$1352, 145, MATCH($B$1, resultados!$A$1:$ZZ$1, 0))</f>
        <v/>
      </c>
      <c r="B151">
        <f>INDEX(resultados!$A$2:$ZZ$1352, 145, MATCH($B$2, resultados!$A$1:$ZZ$1, 0))</f>
        <v/>
      </c>
      <c r="C151">
        <f>INDEX(resultados!$A$2:$ZZ$1352, 145, MATCH($B$3, resultados!$A$1:$ZZ$1, 0))</f>
        <v/>
      </c>
    </row>
    <row r="152">
      <c r="A152">
        <f>INDEX(resultados!$A$2:$ZZ$1352, 146, MATCH($B$1, resultados!$A$1:$ZZ$1, 0))</f>
        <v/>
      </c>
      <c r="B152">
        <f>INDEX(resultados!$A$2:$ZZ$1352, 146, MATCH($B$2, resultados!$A$1:$ZZ$1, 0))</f>
        <v/>
      </c>
      <c r="C152">
        <f>INDEX(resultados!$A$2:$ZZ$1352, 146, MATCH($B$3, resultados!$A$1:$ZZ$1, 0))</f>
        <v/>
      </c>
    </row>
    <row r="153">
      <c r="A153">
        <f>INDEX(resultados!$A$2:$ZZ$1352, 147, MATCH($B$1, resultados!$A$1:$ZZ$1, 0))</f>
        <v/>
      </c>
      <c r="B153">
        <f>INDEX(resultados!$A$2:$ZZ$1352, 147, MATCH($B$2, resultados!$A$1:$ZZ$1, 0))</f>
        <v/>
      </c>
      <c r="C153">
        <f>INDEX(resultados!$A$2:$ZZ$1352, 147, MATCH($B$3, resultados!$A$1:$ZZ$1, 0))</f>
        <v/>
      </c>
    </row>
    <row r="154">
      <c r="A154">
        <f>INDEX(resultados!$A$2:$ZZ$1352, 148, MATCH($B$1, resultados!$A$1:$ZZ$1, 0))</f>
        <v/>
      </c>
      <c r="B154">
        <f>INDEX(resultados!$A$2:$ZZ$1352, 148, MATCH($B$2, resultados!$A$1:$ZZ$1, 0))</f>
        <v/>
      </c>
      <c r="C154">
        <f>INDEX(resultados!$A$2:$ZZ$1352, 148, MATCH($B$3, resultados!$A$1:$ZZ$1, 0))</f>
        <v/>
      </c>
    </row>
    <row r="155">
      <c r="A155">
        <f>INDEX(resultados!$A$2:$ZZ$1352, 149, MATCH($B$1, resultados!$A$1:$ZZ$1, 0))</f>
        <v/>
      </c>
      <c r="B155">
        <f>INDEX(resultados!$A$2:$ZZ$1352, 149, MATCH($B$2, resultados!$A$1:$ZZ$1, 0))</f>
        <v/>
      </c>
      <c r="C155">
        <f>INDEX(resultados!$A$2:$ZZ$1352, 149, MATCH($B$3, resultados!$A$1:$ZZ$1, 0))</f>
        <v/>
      </c>
    </row>
    <row r="156">
      <c r="A156">
        <f>INDEX(resultados!$A$2:$ZZ$1352, 150, MATCH($B$1, resultados!$A$1:$ZZ$1, 0))</f>
        <v/>
      </c>
      <c r="B156">
        <f>INDEX(resultados!$A$2:$ZZ$1352, 150, MATCH($B$2, resultados!$A$1:$ZZ$1, 0))</f>
        <v/>
      </c>
      <c r="C156">
        <f>INDEX(resultados!$A$2:$ZZ$1352, 150, MATCH($B$3, resultados!$A$1:$ZZ$1, 0))</f>
        <v/>
      </c>
    </row>
    <row r="157">
      <c r="A157">
        <f>INDEX(resultados!$A$2:$ZZ$1352, 151, MATCH($B$1, resultados!$A$1:$ZZ$1, 0))</f>
        <v/>
      </c>
      <c r="B157">
        <f>INDEX(resultados!$A$2:$ZZ$1352, 151, MATCH($B$2, resultados!$A$1:$ZZ$1, 0))</f>
        <v/>
      </c>
      <c r="C157">
        <f>INDEX(resultados!$A$2:$ZZ$1352, 151, MATCH($B$3, resultados!$A$1:$ZZ$1, 0))</f>
        <v/>
      </c>
    </row>
    <row r="158">
      <c r="A158">
        <f>INDEX(resultados!$A$2:$ZZ$1352, 152, MATCH($B$1, resultados!$A$1:$ZZ$1, 0))</f>
        <v/>
      </c>
      <c r="B158">
        <f>INDEX(resultados!$A$2:$ZZ$1352, 152, MATCH($B$2, resultados!$A$1:$ZZ$1, 0))</f>
        <v/>
      </c>
      <c r="C158">
        <f>INDEX(resultados!$A$2:$ZZ$1352, 152, MATCH($B$3, resultados!$A$1:$ZZ$1, 0))</f>
        <v/>
      </c>
    </row>
    <row r="159">
      <c r="A159">
        <f>INDEX(resultados!$A$2:$ZZ$1352, 153, MATCH($B$1, resultados!$A$1:$ZZ$1, 0))</f>
        <v/>
      </c>
      <c r="B159">
        <f>INDEX(resultados!$A$2:$ZZ$1352, 153, MATCH($B$2, resultados!$A$1:$ZZ$1, 0))</f>
        <v/>
      </c>
      <c r="C159">
        <f>INDEX(resultados!$A$2:$ZZ$1352, 153, MATCH($B$3, resultados!$A$1:$ZZ$1, 0))</f>
        <v/>
      </c>
    </row>
    <row r="160">
      <c r="A160">
        <f>INDEX(resultados!$A$2:$ZZ$1352, 154, MATCH($B$1, resultados!$A$1:$ZZ$1, 0))</f>
        <v/>
      </c>
      <c r="B160">
        <f>INDEX(resultados!$A$2:$ZZ$1352, 154, MATCH($B$2, resultados!$A$1:$ZZ$1, 0))</f>
        <v/>
      </c>
      <c r="C160">
        <f>INDEX(resultados!$A$2:$ZZ$1352, 154, MATCH($B$3, resultados!$A$1:$ZZ$1, 0))</f>
        <v/>
      </c>
    </row>
    <row r="161">
      <c r="A161">
        <f>INDEX(resultados!$A$2:$ZZ$1352, 155, MATCH($B$1, resultados!$A$1:$ZZ$1, 0))</f>
        <v/>
      </c>
      <c r="B161">
        <f>INDEX(resultados!$A$2:$ZZ$1352, 155, MATCH($B$2, resultados!$A$1:$ZZ$1, 0))</f>
        <v/>
      </c>
      <c r="C161">
        <f>INDEX(resultados!$A$2:$ZZ$1352, 155, MATCH($B$3, resultados!$A$1:$ZZ$1, 0))</f>
        <v/>
      </c>
    </row>
    <row r="162">
      <c r="A162">
        <f>INDEX(resultados!$A$2:$ZZ$1352, 156, MATCH($B$1, resultados!$A$1:$ZZ$1, 0))</f>
        <v/>
      </c>
      <c r="B162">
        <f>INDEX(resultados!$A$2:$ZZ$1352, 156, MATCH($B$2, resultados!$A$1:$ZZ$1, 0))</f>
        <v/>
      </c>
      <c r="C162">
        <f>INDEX(resultados!$A$2:$ZZ$1352, 156, MATCH($B$3, resultados!$A$1:$ZZ$1, 0))</f>
        <v/>
      </c>
    </row>
    <row r="163">
      <c r="A163">
        <f>INDEX(resultados!$A$2:$ZZ$1352, 157, MATCH($B$1, resultados!$A$1:$ZZ$1, 0))</f>
        <v/>
      </c>
      <c r="B163">
        <f>INDEX(resultados!$A$2:$ZZ$1352, 157, MATCH($B$2, resultados!$A$1:$ZZ$1, 0))</f>
        <v/>
      </c>
      <c r="C163">
        <f>INDEX(resultados!$A$2:$ZZ$1352, 157, MATCH($B$3, resultados!$A$1:$ZZ$1, 0))</f>
        <v/>
      </c>
    </row>
    <row r="164">
      <c r="A164">
        <f>INDEX(resultados!$A$2:$ZZ$1352, 158, MATCH($B$1, resultados!$A$1:$ZZ$1, 0))</f>
        <v/>
      </c>
      <c r="B164">
        <f>INDEX(resultados!$A$2:$ZZ$1352, 158, MATCH($B$2, resultados!$A$1:$ZZ$1, 0))</f>
        <v/>
      </c>
      <c r="C164">
        <f>INDEX(resultados!$A$2:$ZZ$1352, 158, MATCH($B$3, resultados!$A$1:$ZZ$1, 0))</f>
        <v/>
      </c>
    </row>
    <row r="165">
      <c r="A165">
        <f>INDEX(resultados!$A$2:$ZZ$1352, 159, MATCH($B$1, resultados!$A$1:$ZZ$1, 0))</f>
        <v/>
      </c>
      <c r="B165">
        <f>INDEX(resultados!$A$2:$ZZ$1352, 159, MATCH($B$2, resultados!$A$1:$ZZ$1, 0))</f>
        <v/>
      </c>
      <c r="C165">
        <f>INDEX(resultados!$A$2:$ZZ$1352, 159, MATCH($B$3, resultados!$A$1:$ZZ$1, 0))</f>
        <v/>
      </c>
    </row>
    <row r="166">
      <c r="A166">
        <f>INDEX(resultados!$A$2:$ZZ$1352, 160, MATCH($B$1, resultados!$A$1:$ZZ$1, 0))</f>
        <v/>
      </c>
      <c r="B166">
        <f>INDEX(resultados!$A$2:$ZZ$1352, 160, MATCH($B$2, resultados!$A$1:$ZZ$1, 0))</f>
        <v/>
      </c>
      <c r="C166">
        <f>INDEX(resultados!$A$2:$ZZ$1352, 160, MATCH($B$3, resultados!$A$1:$ZZ$1, 0))</f>
        <v/>
      </c>
    </row>
    <row r="167">
      <c r="A167">
        <f>INDEX(resultados!$A$2:$ZZ$1352, 161, MATCH($B$1, resultados!$A$1:$ZZ$1, 0))</f>
        <v/>
      </c>
      <c r="B167">
        <f>INDEX(resultados!$A$2:$ZZ$1352, 161, MATCH($B$2, resultados!$A$1:$ZZ$1, 0))</f>
        <v/>
      </c>
      <c r="C167">
        <f>INDEX(resultados!$A$2:$ZZ$1352, 161, MATCH($B$3, resultados!$A$1:$ZZ$1, 0))</f>
        <v/>
      </c>
    </row>
    <row r="168">
      <c r="A168">
        <f>INDEX(resultados!$A$2:$ZZ$1352, 162, MATCH($B$1, resultados!$A$1:$ZZ$1, 0))</f>
        <v/>
      </c>
      <c r="B168">
        <f>INDEX(resultados!$A$2:$ZZ$1352, 162, MATCH($B$2, resultados!$A$1:$ZZ$1, 0))</f>
        <v/>
      </c>
      <c r="C168">
        <f>INDEX(resultados!$A$2:$ZZ$1352, 162, MATCH($B$3, resultados!$A$1:$ZZ$1, 0))</f>
        <v/>
      </c>
    </row>
    <row r="169">
      <c r="A169">
        <f>INDEX(resultados!$A$2:$ZZ$1352, 163, MATCH($B$1, resultados!$A$1:$ZZ$1, 0))</f>
        <v/>
      </c>
      <c r="B169">
        <f>INDEX(resultados!$A$2:$ZZ$1352, 163, MATCH($B$2, resultados!$A$1:$ZZ$1, 0))</f>
        <v/>
      </c>
      <c r="C169">
        <f>INDEX(resultados!$A$2:$ZZ$1352, 163, MATCH($B$3, resultados!$A$1:$ZZ$1, 0))</f>
        <v/>
      </c>
    </row>
    <row r="170">
      <c r="A170">
        <f>INDEX(resultados!$A$2:$ZZ$1352, 164, MATCH($B$1, resultados!$A$1:$ZZ$1, 0))</f>
        <v/>
      </c>
      <c r="B170">
        <f>INDEX(resultados!$A$2:$ZZ$1352, 164, MATCH($B$2, resultados!$A$1:$ZZ$1, 0))</f>
        <v/>
      </c>
      <c r="C170">
        <f>INDEX(resultados!$A$2:$ZZ$1352, 164, MATCH($B$3, resultados!$A$1:$ZZ$1, 0))</f>
        <v/>
      </c>
    </row>
    <row r="171">
      <c r="A171">
        <f>INDEX(resultados!$A$2:$ZZ$1352, 165, MATCH($B$1, resultados!$A$1:$ZZ$1, 0))</f>
        <v/>
      </c>
      <c r="B171">
        <f>INDEX(resultados!$A$2:$ZZ$1352, 165, MATCH($B$2, resultados!$A$1:$ZZ$1, 0))</f>
        <v/>
      </c>
      <c r="C171">
        <f>INDEX(resultados!$A$2:$ZZ$1352, 165, MATCH($B$3, resultados!$A$1:$ZZ$1, 0))</f>
        <v/>
      </c>
    </row>
    <row r="172">
      <c r="A172">
        <f>INDEX(resultados!$A$2:$ZZ$1352, 166, MATCH($B$1, resultados!$A$1:$ZZ$1, 0))</f>
        <v/>
      </c>
      <c r="B172">
        <f>INDEX(resultados!$A$2:$ZZ$1352, 166, MATCH($B$2, resultados!$A$1:$ZZ$1, 0))</f>
        <v/>
      </c>
      <c r="C172">
        <f>INDEX(resultados!$A$2:$ZZ$1352, 166, MATCH($B$3, resultados!$A$1:$ZZ$1, 0))</f>
        <v/>
      </c>
    </row>
    <row r="173">
      <c r="A173">
        <f>INDEX(resultados!$A$2:$ZZ$1352, 167, MATCH($B$1, resultados!$A$1:$ZZ$1, 0))</f>
        <v/>
      </c>
      <c r="B173">
        <f>INDEX(resultados!$A$2:$ZZ$1352, 167, MATCH($B$2, resultados!$A$1:$ZZ$1, 0))</f>
        <v/>
      </c>
      <c r="C173">
        <f>INDEX(resultados!$A$2:$ZZ$1352, 167, MATCH($B$3, resultados!$A$1:$ZZ$1, 0))</f>
        <v/>
      </c>
    </row>
    <row r="174">
      <c r="A174">
        <f>INDEX(resultados!$A$2:$ZZ$1352, 168, MATCH($B$1, resultados!$A$1:$ZZ$1, 0))</f>
        <v/>
      </c>
      <c r="B174">
        <f>INDEX(resultados!$A$2:$ZZ$1352, 168, MATCH($B$2, resultados!$A$1:$ZZ$1, 0))</f>
        <v/>
      </c>
      <c r="C174">
        <f>INDEX(resultados!$A$2:$ZZ$1352, 168, MATCH($B$3, resultados!$A$1:$ZZ$1, 0))</f>
        <v/>
      </c>
    </row>
    <row r="175">
      <c r="A175">
        <f>INDEX(resultados!$A$2:$ZZ$1352, 169, MATCH($B$1, resultados!$A$1:$ZZ$1, 0))</f>
        <v/>
      </c>
      <c r="B175">
        <f>INDEX(resultados!$A$2:$ZZ$1352, 169, MATCH($B$2, resultados!$A$1:$ZZ$1, 0))</f>
        <v/>
      </c>
      <c r="C175">
        <f>INDEX(resultados!$A$2:$ZZ$1352, 169, MATCH($B$3, resultados!$A$1:$ZZ$1, 0))</f>
        <v/>
      </c>
    </row>
    <row r="176">
      <c r="A176">
        <f>INDEX(resultados!$A$2:$ZZ$1352, 170, MATCH($B$1, resultados!$A$1:$ZZ$1, 0))</f>
        <v/>
      </c>
      <c r="B176">
        <f>INDEX(resultados!$A$2:$ZZ$1352, 170, MATCH($B$2, resultados!$A$1:$ZZ$1, 0))</f>
        <v/>
      </c>
      <c r="C176">
        <f>INDEX(resultados!$A$2:$ZZ$1352, 170, MATCH($B$3, resultados!$A$1:$ZZ$1, 0))</f>
        <v/>
      </c>
    </row>
    <row r="177">
      <c r="A177">
        <f>INDEX(resultados!$A$2:$ZZ$1352, 171, MATCH($B$1, resultados!$A$1:$ZZ$1, 0))</f>
        <v/>
      </c>
      <c r="B177">
        <f>INDEX(resultados!$A$2:$ZZ$1352, 171, MATCH($B$2, resultados!$A$1:$ZZ$1, 0))</f>
        <v/>
      </c>
      <c r="C177">
        <f>INDEX(resultados!$A$2:$ZZ$1352, 171, MATCH($B$3, resultados!$A$1:$ZZ$1, 0))</f>
        <v/>
      </c>
    </row>
    <row r="178">
      <c r="A178">
        <f>INDEX(resultados!$A$2:$ZZ$1352, 172, MATCH($B$1, resultados!$A$1:$ZZ$1, 0))</f>
        <v/>
      </c>
      <c r="B178">
        <f>INDEX(resultados!$A$2:$ZZ$1352, 172, MATCH($B$2, resultados!$A$1:$ZZ$1, 0))</f>
        <v/>
      </c>
      <c r="C178">
        <f>INDEX(resultados!$A$2:$ZZ$1352, 172, MATCH($B$3, resultados!$A$1:$ZZ$1, 0))</f>
        <v/>
      </c>
    </row>
    <row r="179">
      <c r="A179">
        <f>INDEX(resultados!$A$2:$ZZ$1352, 173, MATCH($B$1, resultados!$A$1:$ZZ$1, 0))</f>
        <v/>
      </c>
      <c r="B179">
        <f>INDEX(resultados!$A$2:$ZZ$1352, 173, MATCH($B$2, resultados!$A$1:$ZZ$1, 0))</f>
        <v/>
      </c>
      <c r="C179">
        <f>INDEX(resultados!$A$2:$ZZ$1352, 173, MATCH($B$3, resultados!$A$1:$ZZ$1, 0))</f>
        <v/>
      </c>
    </row>
    <row r="180">
      <c r="A180">
        <f>INDEX(resultados!$A$2:$ZZ$1352, 174, MATCH($B$1, resultados!$A$1:$ZZ$1, 0))</f>
        <v/>
      </c>
      <c r="B180">
        <f>INDEX(resultados!$A$2:$ZZ$1352, 174, MATCH($B$2, resultados!$A$1:$ZZ$1, 0))</f>
        <v/>
      </c>
      <c r="C180">
        <f>INDEX(resultados!$A$2:$ZZ$1352, 174, MATCH($B$3, resultados!$A$1:$ZZ$1, 0))</f>
        <v/>
      </c>
    </row>
    <row r="181">
      <c r="A181">
        <f>INDEX(resultados!$A$2:$ZZ$1352, 175, MATCH($B$1, resultados!$A$1:$ZZ$1, 0))</f>
        <v/>
      </c>
      <c r="B181">
        <f>INDEX(resultados!$A$2:$ZZ$1352, 175, MATCH($B$2, resultados!$A$1:$ZZ$1, 0))</f>
        <v/>
      </c>
      <c r="C181">
        <f>INDEX(resultados!$A$2:$ZZ$1352, 175, MATCH($B$3, resultados!$A$1:$ZZ$1, 0))</f>
        <v/>
      </c>
    </row>
    <row r="182">
      <c r="A182">
        <f>INDEX(resultados!$A$2:$ZZ$1352, 176, MATCH($B$1, resultados!$A$1:$ZZ$1, 0))</f>
        <v/>
      </c>
      <c r="B182">
        <f>INDEX(resultados!$A$2:$ZZ$1352, 176, MATCH($B$2, resultados!$A$1:$ZZ$1, 0))</f>
        <v/>
      </c>
      <c r="C182">
        <f>INDEX(resultados!$A$2:$ZZ$1352, 176, MATCH($B$3, resultados!$A$1:$ZZ$1, 0))</f>
        <v/>
      </c>
    </row>
    <row r="183">
      <c r="A183">
        <f>INDEX(resultados!$A$2:$ZZ$1352, 177, MATCH($B$1, resultados!$A$1:$ZZ$1, 0))</f>
        <v/>
      </c>
      <c r="B183">
        <f>INDEX(resultados!$A$2:$ZZ$1352, 177, MATCH($B$2, resultados!$A$1:$ZZ$1, 0))</f>
        <v/>
      </c>
      <c r="C183">
        <f>INDEX(resultados!$A$2:$ZZ$1352, 177, MATCH($B$3, resultados!$A$1:$ZZ$1, 0))</f>
        <v/>
      </c>
    </row>
    <row r="184">
      <c r="A184">
        <f>INDEX(resultados!$A$2:$ZZ$1352, 178, MATCH($B$1, resultados!$A$1:$ZZ$1, 0))</f>
        <v/>
      </c>
      <c r="B184">
        <f>INDEX(resultados!$A$2:$ZZ$1352, 178, MATCH($B$2, resultados!$A$1:$ZZ$1, 0))</f>
        <v/>
      </c>
      <c r="C184">
        <f>INDEX(resultados!$A$2:$ZZ$1352, 178, MATCH($B$3, resultados!$A$1:$ZZ$1, 0))</f>
        <v/>
      </c>
    </row>
    <row r="185">
      <c r="A185">
        <f>INDEX(resultados!$A$2:$ZZ$1352, 179, MATCH($B$1, resultados!$A$1:$ZZ$1, 0))</f>
        <v/>
      </c>
      <c r="B185">
        <f>INDEX(resultados!$A$2:$ZZ$1352, 179, MATCH($B$2, resultados!$A$1:$ZZ$1, 0))</f>
        <v/>
      </c>
      <c r="C185">
        <f>INDEX(resultados!$A$2:$ZZ$1352, 179, MATCH($B$3, resultados!$A$1:$ZZ$1, 0))</f>
        <v/>
      </c>
    </row>
    <row r="186">
      <c r="A186">
        <f>INDEX(resultados!$A$2:$ZZ$1352, 180, MATCH($B$1, resultados!$A$1:$ZZ$1, 0))</f>
        <v/>
      </c>
      <c r="B186">
        <f>INDEX(resultados!$A$2:$ZZ$1352, 180, MATCH($B$2, resultados!$A$1:$ZZ$1, 0))</f>
        <v/>
      </c>
      <c r="C186">
        <f>INDEX(resultados!$A$2:$ZZ$1352, 180, MATCH($B$3, resultados!$A$1:$ZZ$1, 0))</f>
        <v/>
      </c>
    </row>
    <row r="187">
      <c r="A187">
        <f>INDEX(resultados!$A$2:$ZZ$1352, 181, MATCH($B$1, resultados!$A$1:$ZZ$1, 0))</f>
        <v/>
      </c>
      <c r="B187">
        <f>INDEX(resultados!$A$2:$ZZ$1352, 181, MATCH($B$2, resultados!$A$1:$ZZ$1, 0))</f>
        <v/>
      </c>
      <c r="C187">
        <f>INDEX(resultados!$A$2:$ZZ$1352, 181, MATCH($B$3, resultados!$A$1:$ZZ$1, 0))</f>
        <v/>
      </c>
    </row>
    <row r="188">
      <c r="A188">
        <f>INDEX(resultados!$A$2:$ZZ$1352, 182, MATCH($B$1, resultados!$A$1:$ZZ$1, 0))</f>
        <v/>
      </c>
      <c r="B188">
        <f>INDEX(resultados!$A$2:$ZZ$1352, 182, MATCH($B$2, resultados!$A$1:$ZZ$1, 0))</f>
        <v/>
      </c>
      <c r="C188">
        <f>INDEX(resultados!$A$2:$ZZ$1352, 182, MATCH($B$3, resultados!$A$1:$ZZ$1, 0))</f>
        <v/>
      </c>
    </row>
    <row r="189">
      <c r="A189">
        <f>INDEX(resultados!$A$2:$ZZ$1352, 183, MATCH($B$1, resultados!$A$1:$ZZ$1, 0))</f>
        <v/>
      </c>
      <c r="B189">
        <f>INDEX(resultados!$A$2:$ZZ$1352, 183, MATCH($B$2, resultados!$A$1:$ZZ$1, 0))</f>
        <v/>
      </c>
      <c r="C189">
        <f>INDEX(resultados!$A$2:$ZZ$1352, 183, MATCH($B$3, resultados!$A$1:$ZZ$1, 0))</f>
        <v/>
      </c>
    </row>
    <row r="190">
      <c r="A190">
        <f>INDEX(resultados!$A$2:$ZZ$1352, 184, MATCH($B$1, resultados!$A$1:$ZZ$1, 0))</f>
        <v/>
      </c>
      <c r="B190">
        <f>INDEX(resultados!$A$2:$ZZ$1352, 184, MATCH($B$2, resultados!$A$1:$ZZ$1, 0))</f>
        <v/>
      </c>
      <c r="C190">
        <f>INDEX(resultados!$A$2:$ZZ$1352, 184, MATCH($B$3, resultados!$A$1:$ZZ$1, 0))</f>
        <v/>
      </c>
    </row>
    <row r="191">
      <c r="A191">
        <f>INDEX(resultados!$A$2:$ZZ$1352, 185, MATCH($B$1, resultados!$A$1:$ZZ$1, 0))</f>
        <v/>
      </c>
      <c r="B191">
        <f>INDEX(resultados!$A$2:$ZZ$1352, 185, MATCH($B$2, resultados!$A$1:$ZZ$1, 0))</f>
        <v/>
      </c>
      <c r="C191">
        <f>INDEX(resultados!$A$2:$ZZ$1352, 185, MATCH($B$3, resultados!$A$1:$ZZ$1, 0))</f>
        <v/>
      </c>
    </row>
    <row r="192">
      <c r="A192">
        <f>INDEX(resultados!$A$2:$ZZ$1352, 186, MATCH($B$1, resultados!$A$1:$ZZ$1, 0))</f>
        <v/>
      </c>
      <c r="B192">
        <f>INDEX(resultados!$A$2:$ZZ$1352, 186, MATCH($B$2, resultados!$A$1:$ZZ$1, 0))</f>
        <v/>
      </c>
      <c r="C192">
        <f>INDEX(resultados!$A$2:$ZZ$1352, 186, MATCH($B$3, resultados!$A$1:$ZZ$1, 0))</f>
        <v/>
      </c>
    </row>
    <row r="193">
      <c r="A193">
        <f>INDEX(resultados!$A$2:$ZZ$1352, 187, MATCH($B$1, resultados!$A$1:$ZZ$1, 0))</f>
        <v/>
      </c>
      <c r="B193">
        <f>INDEX(resultados!$A$2:$ZZ$1352, 187, MATCH($B$2, resultados!$A$1:$ZZ$1, 0))</f>
        <v/>
      </c>
      <c r="C193">
        <f>INDEX(resultados!$A$2:$ZZ$1352, 187, MATCH($B$3, resultados!$A$1:$ZZ$1, 0))</f>
        <v/>
      </c>
    </row>
    <row r="194">
      <c r="A194">
        <f>INDEX(resultados!$A$2:$ZZ$1352, 188, MATCH($B$1, resultados!$A$1:$ZZ$1, 0))</f>
        <v/>
      </c>
      <c r="B194">
        <f>INDEX(resultados!$A$2:$ZZ$1352, 188, MATCH($B$2, resultados!$A$1:$ZZ$1, 0))</f>
        <v/>
      </c>
      <c r="C194">
        <f>INDEX(resultados!$A$2:$ZZ$1352, 188, MATCH($B$3, resultados!$A$1:$ZZ$1, 0))</f>
        <v/>
      </c>
    </row>
    <row r="195">
      <c r="A195">
        <f>INDEX(resultados!$A$2:$ZZ$1352, 189, MATCH($B$1, resultados!$A$1:$ZZ$1, 0))</f>
        <v/>
      </c>
      <c r="B195">
        <f>INDEX(resultados!$A$2:$ZZ$1352, 189, MATCH($B$2, resultados!$A$1:$ZZ$1, 0))</f>
        <v/>
      </c>
      <c r="C195">
        <f>INDEX(resultados!$A$2:$ZZ$1352, 189, MATCH($B$3, resultados!$A$1:$ZZ$1, 0))</f>
        <v/>
      </c>
    </row>
    <row r="196">
      <c r="A196">
        <f>INDEX(resultados!$A$2:$ZZ$1352, 190, MATCH($B$1, resultados!$A$1:$ZZ$1, 0))</f>
        <v/>
      </c>
      <c r="B196">
        <f>INDEX(resultados!$A$2:$ZZ$1352, 190, MATCH($B$2, resultados!$A$1:$ZZ$1, 0))</f>
        <v/>
      </c>
      <c r="C196">
        <f>INDEX(resultados!$A$2:$ZZ$1352, 190, MATCH($B$3, resultados!$A$1:$ZZ$1, 0))</f>
        <v/>
      </c>
    </row>
    <row r="197">
      <c r="A197">
        <f>INDEX(resultados!$A$2:$ZZ$1352, 191, MATCH($B$1, resultados!$A$1:$ZZ$1, 0))</f>
        <v/>
      </c>
      <c r="B197">
        <f>INDEX(resultados!$A$2:$ZZ$1352, 191, MATCH($B$2, resultados!$A$1:$ZZ$1, 0))</f>
        <v/>
      </c>
      <c r="C197">
        <f>INDEX(resultados!$A$2:$ZZ$1352, 191, MATCH($B$3, resultados!$A$1:$ZZ$1, 0))</f>
        <v/>
      </c>
    </row>
    <row r="198">
      <c r="A198">
        <f>INDEX(resultados!$A$2:$ZZ$1352, 192, MATCH($B$1, resultados!$A$1:$ZZ$1, 0))</f>
        <v/>
      </c>
      <c r="B198">
        <f>INDEX(resultados!$A$2:$ZZ$1352, 192, MATCH($B$2, resultados!$A$1:$ZZ$1, 0))</f>
        <v/>
      </c>
      <c r="C198">
        <f>INDEX(resultados!$A$2:$ZZ$1352, 192, MATCH($B$3, resultados!$A$1:$ZZ$1, 0))</f>
        <v/>
      </c>
    </row>
    <row r="199">
      <c r="A199">
        <f>INDEX(resultados!$A$2:$ZZ$1352, 193, MATCH($B$1, resultados!$A$1:$ZZ$1, 0))</f>
        <v/>
      </c>
      <c r="B199">
        <f>INDEX(resultados!$A$2:$ZZ$1352, 193, MATCH($B$2, resultados!$A$1:$ZZ$1, 0))</f>
        <v/>
      </c>
      <c r="C199">
        <f>INDEX(resultados!$A$2:$ZZ$1352, 193, MATCH($B$3, resultados!$A$1:$ZZ$1, 0))</f>
        <v/>
      </c>
    </row>
    <row r="200">
      <c r="A200">
        <f>INDEX(resultados!$A$2:$ZZ$1352, 194, MATCH($B$1, resultados!$A$1:$ZZ$1, 0))</f>
        <v/>
      </c>
      <c r="B200">
        <f>INDEX(resultados!$A$2:$ZZ$1352, 194, MATCH($B$2, resultados!$A$1:$ZZ$1, 0))</f>
        <v/>
      </c>
      <c r="C200">
        <f>INDEX(resultados!$A$2:$ZZ$1352, 194, MATCH($B$3, resultados!$A$1:$ZZ$1, 0))</f>
        <v/>
      </c>
    </row>
    <row r="201">
      <c r="A201">
        <f>INDEX(resultados!$A$2:$ZZ$1352, 195, MATCH($B$1, resultados!$A$1:$ZZ$1, 0))</f>
        <v/>
      </c>
      <c r="B201">
        <f>INDEX(resultados!$A$2:$ZZ$1352, 195, MATCH($B$2, resultados!$A$1:$ZZ$1, 0))</f>
        <v/>
      </c>
      <c r="C201">
        <f>INDEX(resultados!$A$2:$ZZ$1352, 195, MATCH($B$3, resultados!$A$1:$ZZ$1, 0))</f>
        <v/>
      </c>
    </row>
    <row r="202">
      <c r="A202">
        <f>INDEX(resultados!$A$2:$ZZ$1352, 196, MATCH($B$1, resultados!$A$1:$ZZ$1, 0))</f>
        <v/>
      </c>
      <c r="B202">
        <f>INDEX(resultados!$A$2:$ZZ$1352, 196, MATCH($B$2, resultados!$A$1:$ZZ$1, 0))</f>
        <v/>
      </c>
      <c r="C202">
        <f>INDEX(resultados!$A$2:$ZZ$1352, 196, MATCH($B$3, resultados!$A$1:$ZZ$1, 0))</f>
        <v/>
      </c>
    </row>
    <row r="203">
      <c r="A203">
        <f>INDEX(resultados!$A$2:$ZZ$1352, 197, MATCH($B$1, resultados!$A$1:$ZZ$1, 0))</f>
        <v/>
      </c>
      <c r="B203">
        <f>INDEX(resultados!$A$2:$ZZ$1352, 197, MATCH($B$2, resultados!$A$1:$ZZ$1, 0))</f>
        <v/>
      </c>
      <c r="C203">
        <f>INDEX(resultados!$A$2:$ZZ$1352, 197, MATCH($B$3, resultados!$A$1:$ZZ$1, 0))</f>
        <v/>
      </c>
    </row>
    <row r="204">
      <c r="A204">
        <f>INDEX(resultados!$A$2:$ZZ$1352, 198, MATCH($B$1, resultados!$A$1:$ZZ$1, 0))</f>
        <v/>
      </c>
      <c r="B204">
        <f>INDEX(resultados!$A$2:$ZZ$1352, 198, MATCH($B$2, resultados!$A$1:$ZZ$1, 0))</f>
        <v/>
      </c>
      <c r="C204">
        <f>INDEX(resultados!$A$2:$ZZ$1352, 198, MATCH($B$3, resultados!$A$1:$ZZ$1, 0))</f>
        <v/>
      </c>
    </row>
    <row r="205">
      <c r="A205">
        <f>INDEX(resultados!$A$2:$ZZ$1352, 199, MATCH($B$1, resultados!$A$1:$ZZ$1, 0))</f>
        <v/>
      </c>
      <c r="B205">
        <f>INDEX(resultados!$A$2:$ZZ$1352, 199, MATCH($B$2, resultados!$A$1:$ZZ$1, 0))</f>
        <v/>
      </c>
      <c r="C205">
        <f>INDEX(resultados!$A$2:$ZZ$1352, 199, MATCH($B$3, resultados!$A$1:$ZZ$1, 0))</f>
        <v/>
      </c>
    </row>
    <row r="206">
      <c r="A206">
        <f>INDEX(resultados!$A$2:$ZZ$1352, 200, MATCH($B$1, resultados!$A$1:$ZZ$1, 0))</f>
        <v/>
      </c>
      <c r="B206">
        <f>INDEX(resultados!$A$2:$ZZ$1352, 200, MATCH($B$2, resultados!$A$1:$ZZ$1, 0))</f>
        <v/>
      </c>
      <c r="C206">
        <f>INDEX(resultados!$A$2:$ZZ$1352, 200, MATCH($B$3, resultados!$A$1:$ZZ$1, 0))</f>
        <v/>
      </c>
    </row>
    <row r="207">
      <c r="A207">
        <f>INDEX(resultados!$A$2:$ZZ$1352, 201, MATCH($B$1, resultados!$A$1:$ZZ$1, 0))</f>
        <v/>
      </c>
      <c r="B207">
        <f>INDEX(resultados!$A$2:$ZZ$1352, 201, MATCH($B$2, resultados!$A$1:$ZZ$1, 0))</f>
        <v/>
      </c>
      <c r="C207">
        <f>INDEX(resultados!$A$2:$ZZ$1352, 201, MATCH($B$3, resultados!$A$1:$ZZ$1, 0))</f>
        <v/>
      </c>
    </row>
    <row r="208">
      <c r="A208">
        <f>INDEX(resultados!$A$2:$ZZ$1352, 202, MATCH($B$1, resultados!$A$1:$ZZ$1, 0))</f>
        <v/>
      </c>
      <c r="B208">
        <f>INDEX(resultados!$A$2:$ZZ$1352, 202, MATCH($B$2, resultados!$A$1:$ZZ$1, 0))</f>
        <v/>
      </c>
      <c r="C208">
        <f>INDEX(resultados!$A$2:$ZZ$1352, 202, MATCH($B$3, resultados!$A$1:$ZZ$1, 0))</f>
        <v/>
      </c>
    </row>
    <row r="209">
      <c r="A209">
        <f>INDEX(resultados!$A$2:$ZZ$1352, 203, MATCH($B$1, resultados!$A$1:$ZZ$1, 0))</f>
        <v/>
      </c>
      <c r="B209">
        <f>INDEX(resultados!$A$2:$ZZ$1352, 203, MATCH($B$2, resultados!$A$1:$ZZ$1, 0))</f>
        <v/>
      </c>
      <c r="C209">
        <f>INDEX(resultados!$A$2:$ZZ$1352, 203, MATCH($B$3, resultados!$A$1:$ZZ$1, 0))</f>
        <v/>
      </c>
    </row>
    <row r="210">
      <c r="A210">
        <f>INDEX(resultados!$A$2:$ZZ$1352, 204, MATCH($B$1, resultados!$A$1:$ZZ$1, 0))</f>
        <v/>
      </c>
      <c r="B210">
        <f>INDEX(resultados!$A$2:$ZZ$1352, 204, MATCH($B$2, resultados!$A$1:$ZZ$1, 0))</f>
        <v/>
      </c>
      <c r="C210">
        <f>INDEX(resultados!$A$2:$ZZ$1352, 204, MATCH($B$3, resultados!$A$1:$ZZ$1, 0))</f>
        <v/>
      </c>
    </row>
    <row r="211">
      <c r="A211">
        <f>INDEX(resultados!$A$2:$ZZ$1352, 205, MATCH($B$1, resultados!$A$1:$ZZ$1, 0))</f>
        <v/>
      </c>
      <c r="B211">
        <f>INDEX(resultados!$A$2:$ZZ$1352, 205, MATCH($B$2, resultados!$A$1:$ZZ$1, 0))</f>
        <v/>
      </c>
      <c r="C211">
        <f>INDEX(resultados!$A$2:$ZZ$1352, 205, MATCH($B$3, resultados!$A$1:$ZZ$1, 0))</f>
        <v/>
      </c>
    </row>
    <row r="212">
      <c r="A212">
        <f>INDEX(resultados!$A$2:$ZZ$1352, 206, MATCH($B$1, resultados!$A$1:$ZZ$1, 0))</f>
        <v/>
      </c>
      <c r="B212">
        <f>INDEX(resultados!$A$2:$ZZ$1352, 206, MATCH($B$2, resultados!$A$1:$ZZ$1, 0))</f>
        <v/>
      </c>
      <c r="C212">
        <f>INDEX(resultados!$A$2:$ZZ$1352, 206, MATCH($B$3, resultados!$A$1:$ZZ$1, 0))</f>
        <v/>
      </c>
    </row>
    <row r="213">
      <c r="A213">
        <f>INDEX(resultados!$A$2:$ZZ$1352, 207, MATCH($B$1, resultados!$A$1:$ZZ$1, 0))</f>
        <v/>
      </c>
      <c r="B213">
        <f>INDEX(resultados!$A$2:$ZZ$1352, 207, MATCH($B$2, resultados!$A$1:$ZZ$1, 0))</f>
        <v/>
      </c>
      <c r="C213">
        <f>INDEX(resultados!$A$2:$ZZ$1352, 207, MATCH($B$3, resultados!$A$1:$ZZ$1, 0))</f>
        <v/>
      </c>
    </row>
    <row r="214">
      <c r="A214">
        <f>INDEX(resultados!$A$2:$ZZ$1352, 208, MATCH($B$1, resultados!$A$1:$ZZ$1, 0))</f>
        <v/>
      </c>
      <c r="B214">
        <f>INDEX(resultados!$A$2:$ZZ$1352, 208, MATCH($B$2, resultados!$A$1:$ZZ$1, 0))</f>
        <v/>
      </c>
      <c r="C214">
        <f>INDEX(resultados!$A$2:$ZZ$1352, 208, MATCH($B$3, resultados!$A$1:$ZZ$1, 0))</f>
        <v/>
      </c>
    </row>
    <row r="215">
      <c r="A215">
        <f>INDEX(resultados!$A$2:$ZZ$1352, 209, MATCH($B$1, resultados!$A$1:$ZZ$1, 0))</f>
        <v/>
      </c>
      <c r="B215">
        <f>INDEX(resultados!$A$2:$ZZ$1352, 209, MATCH($B$2, resultados!$A$1:$ZZ$1, 0))</f>
        <v/>
      </c>
      <c r="C215">
        <f>INDEX(resultados!$A$2:$ZZ$1352, 209, MATCH($B$3, resultados!$A$1:$ZZ$1, 0))</f>
        <v/>
      </c>
    </row>
    <row r="216">
      <c r="A216">
        <f>INDEX(resultados!$A$2:$ZZ$1352, 210, MATCH($B$1, resultados!$A$1:$ZZ$1, 0))</f>
        <v/>
      </c>
      <c r="B216">
        <f>INDEX(resultados!$A$2:$ZZ$1352, 210, MATCH($B$2, resultados!$A$1:$ZZ$1, 0))</f>
        <v/>
      </c>
      <c r="C216">
        <f>INDEX(resultados!$A$2:$ZZ$1352, 210, MATCH($B$3, resultados!$A$1:$ZZ$1, 0))</f>
        <v/>
      </c>
    </row>
    <row r="217">
      <c r="A217">
        <f>INDEX(resultados!$A$2:$ZZ$1352, 211, MATCH($B$1, resultados!$A$1:$ZZ$1, 0))</f>
        <v/>
      </c>
      <c r="B217">
        <f>INDEX(resultados!$A$2:$ZZ$1352, 211, MATCH($B$2, resultados!$A$1:$ZZ$1, 0))</f>
        <v/>
      </c>
      <c r="C217">
        <f>INDEX(resultados!$A$2:$ZZ$1352, 211, MATCH($B$3, resultados!$A$1:$ZZ$1, 0))</f>
        <v/>
      </c>
    </row>
    <row r="218">
      <c r="A218">
        <f>INDEX(resultados!$A$2:$ZZ$1352, 212, MATCH($B$1, resultados!$A$1:$ZZ$1, 0))</f>
        <v/>
      </c>
      <c r="B218">
        <f>INDEX(resultados!$A$2:$ZZ$1352, 212, MATCH($B$2, resultados!$A$1:$ZZ$1, 0))</f>
        <v/>
      </c>
      <c r="C218">
        <f>INDEX(resultados!$A$2:$ZZ$1352, 212, MATCH($B$3, resultados!$A$1:$ZZ$1, 0))</f>
        <v/>
      </c>
    </row>
    <row r="219">
      <c r="A219">
        <f>INDEX(resultados!$A$2:$ZZ$1352, 213, MATCH($B$1, resultados!$A$1:$ZZ$1, 0))</f>
        <v/>
      </c>
      <c r="B219">
        <f>INDEX(resultados!$A$2:$ZZ$1352, 213, MATCH($B$2, resultados!$A$1:$ZZ$1, 0))</f>
        <v/>
      </c>
      <c r="C219">
        <f>INDEX(resultados!$A$2:$ZZ$1352, 213, MATCH($B$3, resultados!$A$1:$ZZ$1, 0))</f>
        <v/>
      </c>
    </row>
    <row r="220">
      <c r="A220">
        <f>INDEX(resultados!$A$2:$ZZ$1352, 214, MATCH($B$1, resultados!$A$1:$ZZ$1, 0))</f>
        <v/>
      </c>
      <c r="B220">
        <f>INDEX(resultados!$A$2:$ZZ$1352, 214, MATCH($B$2, resultados!$A$1:$ZZ$1, 0))</f>
        <v/>
      </c>
      <c r="C220">
        <f>INDEX(resultados!$A$2:$ZZ$1352, 214, MATCH($B$3, resultados!$A$1:$ZZ$1, 0))</f>
        <v/>
      </c>
    </row>
    <row r="221">
      <c r="A221">
        <f>INDEX(resultados!$A$2:$ZZ$1352, 215, MATCH($B$1, resultados!$A$1:$ZZ$1, 0))</f>
        <v/>
      </c>
      <c r="B221">
        <f>INDEX(resultados!$A$2:$ZZ$1352, 215, MATCH($B$2, resultados!$A$1:$ZZ$1, 0))</f>
        <v/>
      </c>
      <c r="C221">
        <f>INDEX(resultados!$A$2:$ZZ$1352, 215, MATCH($B$3, resultados!$A$1:$ZZ$1, 0))</f>
        <v/>
      </c>
    </row>
    <row r="222">
      <c r="A222">
        <f>INDEX(resultados!$A$2:$ZZ$1352, 216, MATCH($B$1, resultados!$A$1:$ZZ$1, 0))</f>
        <v/>
      </c>
      <c r="B222">
        <f>INDEX(resultados!$A$2:$ZZ$1352, 216, MATCH($B$2, resultados!$A$1:$ZZ$1, 0))</f>
        <v/>
      </c>
      <c r="C222">
        <f>INDEX(resultados!$A$2:$ZZ$1352, 216, MATCH($B$3, resultados!$A$1:$ZZ$1, 0))</f>
        <v/>
      </c>
    </row>
    <row r="223">
      <c r="A223">
        <f>INDEX(resultados!$A$2:$ZZ$1352, 217, MATCH($B$1, resultados!$A$1:$ZZ$1, 0))</f>
        <v/>
      </c>
      <c r="B223">
        <f>INDEX(resultados!$A$2:$ZZ$1352, 217, MATCH($B$2, resultados!$A$1:$ZZ$1, 0))</f>
        <v/>
      </c>
      <c r="C223">
        <f>INDEX(resultados!$A$2:$ZZ$1352, 217, MATCH($B$3, resultados!$A$1:$ZZ$1, 0))</f>
        <v/>
      </c>
    </row>
    <row r="224">
      <c r="A224">
        <f>INDEX(resultados!$A$2:$ZZ$1352, 218, MATCH($B$1, resultados!$A$1:$ZZ$1, 0))</f>
        <v/>
      </c>
      <c r="B224">
        <f>INDEX(resultados!$A$2:$ZZ$1352, 218, MATCH($B$2, resultados!$A$1:$ZZ$1, 0))</f>
        <v/>
      </c>
      <c r="C224">
        <f>INDEX(resultados!$A$2:$ZZ$1352, 218, MATCH($B$3, resultados!$A$1:$ZZ$1, 0))</f>
        <v/>
      </c>
    </row>
    <row r="225">
      <c r="A225">
        <f>INDEX(resultados!$A$2:$ZZ$1352, 219, MATCH($B$1, resultados!$A$1:$ZZ$1, 0))</f>
        <v/>
      </c>
      <c r="B225">
        <f>INDEX(resultados!$A$2:$ZZ$1352, 219, MATCH($B$2, resultados!$A$1:$ZZ$1, 0))</f>
        <v/>
      </c>
      <c r="C225">
        <f>INDEX(resultados!$A$2:$ZZ$1352, 219, MATCH($B$3, resultados!$A$1:$ZZ$1, 0))</f>
        <v/>
      </c>
    </row>
    <row r="226">
      <c r="A226">
        <f>INDEX(resultados!$A$2:$ZZ$1352, 220, MATCH($B$1, resultados!$A$1:$ZZ$1, 0))</f>
        <v/>
      </c>
      <c r="B226">
        <f>INDEX(resultados!$A$2:$ZZ$1352, 220, MATCH($B$2, resultados!$A$1:$ZZ$1, 0))</f>
        <v/>
      </c>
      <c r="C226">
        <f>INDEX(resultados!$A$2:$ZZ$1352, 220, MATCH($B$3, resultados!$A$1:$ZZ$1, 0))</f>
        <v/>
      </c>
    </row>
    <row r="227">
      <c r="A227">
        <f>INDEX(resultados!$A$2:$ZZ$1352, 221, MATCH($B$1, resultados!$A$1:$ZZ$1, 0))</f>
        <v/>
      </c>
      <c r="B227">
        <f>INDEX(resultados!$A$2:$ZZ$1352, 221, MATCH($B$2, resultados!$A$1:$ZZ$1, 0))</f>
        <v/>
      </c>
      <c r="C227">
        <f>INDEX(resultados!$A$2:$ZZ$1352, 221, MATCH($B$3, resultados!$A$1:$ZZ$1, 0))</f>
        <v/>
      </c>
    </row>
    <row r="228">
      <c r="A228">
        <f>INDEX(resultados!$A$2:$ZZ$1352, 222, MATCH($B$1, resultados!$A$1:$ZZ$1, 0))</f>
        <v/>
      </c>
      <c r="B228">
        <f>INDEX(resultados!$A$2:$ZZ$1352, 222, MATCH($B$2, resultados!$A$1:$ZZ$1, 0))</f>
        <v/>
      </c>
      <c r="C228">
        <f>INDEX(resultados!$A$2:$ZZ$1352, 222, MATCH($B$3, resultados!$A$1:$ZZ$1, 0))</f>
        <v/>
      </c>
    </row>
    <row r="229">
      <c r="A229">
        <f>INDEX(resultados!$A$2:$ZZ$1352, 223, MATCH($B$1, resultados!$A$1:$ZZ$1, 0))</f>
        <v/>
      </c>
      <c r="B229">
        <f>INDEX(resultados!$A$2:$ZZ$1352, 223, MATCH($B$2, resultados!$A$1:$ZZ$1, 0))</f>
        <v/>
      </c>
      <c r="C229">
        <f>INDEX(resultados!$A$2:$ZZ$1352, 223, MATCH($B$3, resultados!$A$1:$ZZ$1, 0))</f>
        <v/>
      </c>
    </row>
    <row r="230">
      <c r="A230">
        <f>INDEX(resultados!$A$2:$ZZ$1352, 224, MATCH($B$1, resultados!$A$1:$ZZ$1, 0))</f>
        <v/>
      </c>
      <c r="B230">
        <f>INDEX(resultados!$A$2:$ZZ$1352, 224, MATCH($B$2, resultados!$A$1:$ZZ$1, 0))</f>
        <v/>
      </c>
      <c r="C230">
        <f>INDEX(resultados!$A$2:$ZZ$1352, 224, MATCH($B$3, resultados!$A$1:$ZZ$1, 0))</f>
        <v/>
      </c>
    </row>
    <row r="231">
      <c r="A231">
        <f>INDEX(resultados!$A$2:$ZZ$1352, 225, MATCH($B$1, resultados!$A$1:$ZZ$1, 0))</f>
        <v/>
      </c>
      <c r="B231">
        <f>INDEX(resultados!$A$2:$ZZ$1352, 225, MATCH($B$2, resultados!$A$1:$ZZ$1, 0))</f>
        <v/>
      </c>
      <c r="C231">
        <f>INDEX(resultados!$A$2:$ZZ$1352, 225, MATCH($B$3, resultados!$A$1:$ZZ$1, 0))</f>
        <v/>
      </c>
    </row>
    <row r="232">
      <c r="A232">
        <f>INDEX(resultados!$A$2:$ZZ$1352, 226, MATCH($B$1, resultados!$A$1:$ZZ$1, 0))</f>
        <v/>
      </c>
      <c r="B232">
        <f>INDEX(resultados!$A$2:$ZZ$1352, 226, MATCH($B$2, resultados!$A$1:$ZZ$1, 0))</f>
        <v/>
      </c>
      <c r="C232">
        <f>INDEX(resultados!$A$2:$ZZ$1352, 226, MATCH($B$3, resultados!$A$1:$ZZ$1, 0))</f>
        <v/>
      </c>
    </row>
    <row r="233">
      <c r="A233">
        <f>INDEX(resultados!$A$2:$ZZ$1352, 227, MATCH($B$1, resultados!$A$1:$ZZ$1, 0))</f>
        <v/>
      </c>
      <c r="B233">
        <f>INDEX(resultados!$A$2:$ZZ$1352, 227, MATCH($B$2, resultados!$A$1:$ZZ$1, 0))</f>
        <v/>
      </c>
      <c r="C233">
        <f>INDEX(resultados!$A$2:$ZZ$1352, 227, MATCH($B$3, resultados!$A$1:$ZZ$1, 0))</f>
        <v/>
      </c>
    </row>
    <row r="234">
      <c r="A234">
        <f>INDEX(resultados!$A$2:$ZZ$1352, 228, MATCH($B$1, resultados!$A$1:$ZZ$1, 0))</f>
        <v/>
      </c>
      <c r="B234">
        <f>INDEX(resultados!$A$2:$ZZ$1352, 228, MATCH($B$2, resultados!$A$1:$ZZ$1, 0))</f>
        <v/>
      </c>
      <c r="C234">
        <f>INDEX(resultados!$A$2:$ZZ$1352, 228, MATCH($B$3, resultados!$A$1:$ZZ$1, 0))</f>
        <v/>
      </c>
    </row>
    <row r="235">
      <c r="A235">
        <f>INDEX(resultados!$A$2:$ZZ$1352, 229, MATCH($B$1, resultados!$A$1:$ZZ$1, 0))</f>
        <v/>
      </c>
      <c r="B235">
        <f>INDEX(resultados!$A$2:$ZZ$1352, 229, MATCH($B$2, resultados!$A$1:$ZZ$1, 0))</f>
        <v/>
      </c>
      <c r="C235">
        <f>INDEX(resultados!$A$2:$ZZ$1352, 229, MATCH($B$3, resultados!$A$1:$ZZ$1, 0))</f>
        <v/>
      </c>
    </row>
    <row r="236">
      <c r="A236">
        <f>INDEX(resultados!$A$2:$ZZ$1352, 230, MATCH($B$1, resultados!$A$1:$ZZ$1, 0))</f>
        <v/>
      </c>
      <c r="B236">
        <f>INDEX(resultados!$A$2:$ZZ$1352, 230, MATCH($B$2, resultados!$A$1:$ZZ$1, 0))</f>
        <v/>
      </c>
      <c r="C236">
        <f>INDEX(resultados!$A$2:$ZZ$1352, 230, MATCH($B$3, resultados!$A$1:$ZZ$1, 0))</f>
        <v/>
      </c>
    </row>
    <row r="237">
      <c r="A237">
        <f>INDEX(resultados!$A$2:$ZZ$1352, 231, MATCH($B$1, resultados!$A$1:$ZZ$1, 0))</f>
        <v/>
      </c>
      <c r="B237">
        <f>INDEX(resultados!$A$2:$ZZ$1352, 231, MATCH($B$2, resultados!$A$1:$ZZ$1, 0))</f>
        <v/>
      </c>
      <c r="C237">
        <f>INDEX(resultados!$A$2:$ZZ$1352, 231, MATCH($B$3, resultados!$A$1:$ZZ$1, 0))</f>
        <v/>
      </c>
    </row>
    <row r="238">
      <c r="A238">
        <f>INDEX(resultados!$A$2:$ZZ$1352, 232, MATCH($B$1, resultados!$A$1:$ZZ$1, 0))</f>
        <v/>
      </c>
      <c r="B238">
        <f>INDEX(resultados!$A$2:$ZZ$1352, 232, MATCH($B$2, resultados!$A$1:$ZZ$1, 0))</f>
        <v/>
      </c>
      <c r="C238">
        <f>INDEX(resultados!$A$2:$ZZ$1352, 232, MATCH($B$3, resultados!$A$1:$ZZ$1, 0))</f>
        <v/>
      </c>
    </row>
    <row r="239">
      <c r="A239">
        <f>INDEX(resultados!$A$2:$ZZ$1352, 233, MATCH($B$1, resultados!$A$1:$ZZ$1, 0))</f>
        <v/>
      </c>
      <c r="B239">
        <f>INDEX(resultados!$A$2:$ZZ$1352, 233, MATCH($B$2, resultados!$A$1:$ZZ$1, 0))</f>
        <v/>
      </c>
      <c r="C239">
        <f>INDEX(resultados!$A$2:$ZZ$1352, 233, MATCH($B$3, resultados!$A$1:$ZZ$1, 0))</f>
        <v/>
      </c>
    </row>
    <row r="240">
      <c r="A240">
        <f>INDEX(resultados!$A$2:$ZZ$1352, 234, MATCH($B$1, resultados!$A$1:$ZZ$1, 0))</f>
        <v/>
      </c>
      <c r="B240">
        <f>INDEX(resultados!$A$2:$ZZ$1352, 234, MATCH($B$2, resultados!$A$1:$ZZ$1, 0))</f>
        <v/>
      </c>
      <c r="C240">
        <f>INDEX(resultados!$A$2:$ZZ$1352, 234, MATCH($B$3, resultados!$A$1:$ZZ$1, 0))</f>
        <v/>
      </c>
    </row>
    <row r="241">
      <c r="A241">
        <f>INDEX(resultados!$A$2:$ZZ$1352, 235, MATCH($B$1, resultados!$A$1:$ZZ$1, 0))</f>
        <v/>
      </c>
      <c r="B241">
        <f>INDEX(resultados!$A$2:$ZZ$1352, 235, MATCH($B$2, resultados!$A$1:$ZZ$1, 0))</f>
        <v/>
      </c>
      <c r="C241">
        <f>INDEX(resultados!$A$2:$ZZ$1352, 235, MATCH($B$3, resultados!$A$1:$ZZ$1, 0))</f>
        <v/>
      </c>
    </row>
    <row r="242">
      <c r="A242">
        <f>INDEX(resultados!$A$2:$ZZ$1352, 236, MATCH($B$1, resultados!$A$1:$ZZ$1, 0))</f>
        <v/>
      </c>
      <c r="B242">
        <f>INDEX(resultados!$A$2:$ZZ$1352, 236, MATCH($B$2, resultados!$A$1:$ZZ$1, 0))</f>
        <v/>
      </c>
      <c r="C242">
        <f>INDEX(resultados!$A$2:$ZZ$1352, 236, MATCH($B$3, resultados!$A$1:$ZZ$1, 0))</f>
        <v/>
      </c>
    </row>
    <row r="243">
      <c r="A243">
        <f>INDEX(resultados!$A$2:$ZZ$1352, 237, MATCH($B$1, resultados!$A$1:$ZZ$1, 0))</f>
        <v/>
      </c>
      <c r="B243">
        <f>INDEX(resultados!$A$2:$ZZ$1352, 237, MATCH($B$2, resultados!$A$1:$ZZ$1, 0))</f>
        <v/>
      </c>
      <c r="C243">
        <f>INDEX(resultados!$A$2:$ZZ$1352, 237, MATCH($B$3, resultados!$A$1:$ZZ$1, 0))</f>
        <v/>
      </c>
    </row>
    <row r="244">
      <c r="A244">
        <f>INDEX(resultados!$A$2:$ZZ$1352, 238, MATCH($B$1, resultados!$A$1:$ZZ$1, 0))</f>
        <v/>
      </c>
      <c r="B244">
        <f>INDEX(resultados!$A$2:$ZZ$1352, 238, MATCH($B$2, resultados!$A$1:$ZZ$1, 0))</f>
        <v/>
      </c>
      <c r="C244">
        <f>INDEX(resultados!$A$2:$ZZ$1352, 238, MATCH($B$3, resultados!$A$1:$ZZ$1, 0))</f>
        <v/>
      </c>
    </row>
    <row r="245">
      <c r="A245">
        <f>INDEX(resultados!$A$2:$ZZ$1352, 239, MATCH($B$1, resultados!$A$1:$ZZ$1, 0))</f>
        <v/>
      </c>
      <c r="B245">
        <f>INDEX(resultados!$A$2:$ZZ$1352, 239, MATCH($B$2, resultados!$A$1:$ZZ$1, 0))</f>
        <v/>
      </c>
      <c r="C245">
        <f>INDEX(resultados!$A$2:$ZZ$1352, 239, MATCH($B$3, resultados!$A$1:$ZZ$1, 0))</f>
        <v/>
      </c>
    </row>
    <row r="246">
      <c r="A246">
        <f>INDEX(resultados!$A$2:$ZZ$1352, 240, MATCH($B$1, resultados!$A$1:$ZZ$1, 0))</f>
        <v/>
      </c>
      <c r="B246">
        <f>INDEX(resultados!$A$2:$ZZ$1352, 240, MATCH($B$2, resultados!$A$1:$ZZ$1, 0))</f>
        <v/>
      </c>
      <c r="C246">
        <f>INDEX(resultados!$A$2:$ZZ$1352, 240, MATCH($B$3, resultados!$A$1:$ZZ$1, 0))</f>
        <v/>
      </c>
    </row>
    <row r="247">
      <c r="A247">
        <f>INDEX(resultados!$A$2:$ZZ$1352, 241, MATCH($B$1, resultados!$A$1:$ZZ$1, 0))</f>
        <v/>
      </c>
      <c r="B247">
        <f>INDEX(resultados!$A$2:$ZZ$1352, 241, MATCH($B$2, resultados!$A$1:$ZZ$1, 0))</f>
        <v/>
      </c>
      <c r="C247">
        <f>INDEX(resultados!$A$2:$ZZ$1352, 241, MATCH($B$3, resultados!$A$1:$ZZ$1, 0))</f>
        <v/>
      </c>
    </row>
    <row r="248">
      <c r="A248">
        <f>INDEX(resultados!$A$2:$ZZ$1352, 242, MATCH($B$1, resultados!$A$1:$ZZ$1, 0))</f>
        <v/>
      </c>
      <c r="B248">
        <f>INDEX(resultados!$A$2:$ZZ$1352, 242, MATCH($B$2, resultados!$A$1:$ZZ$1, 0))</f>
        <v/>
      </c>
      <c r="C248">
        <f>INDEX(resultados!$A$2:$ZZ$1352, 242, MATCH($B$3, resultados!$A$1:$ZZ$1, 0))</f>
        <v/>
      </c>
    </row>
    <row r="249">
      <c r="A249">
        <f>INDEX(resultados!$A$2:$ZZ$1352, 243, MATCH($B$1, resultados!$A$1:$ZZ$1, 0))</f>
        <v/>
      </c>
      <c r="B249">
        <f>INDEX(resultados!$A$2:$ZZ$1352, 243, MATCH($B$2, resultados!$A$1:$ZZ$1, 0))</f>
        <v/>
      </c>
      <c r="C249">
        <f>INDEX(resultados!$A$2:$ZZ$1352, 243, MATCH($B$3, resultados!$A$1:$ZZ$1, 0))</f>
        <v/>
      </c>
    </row>
    <row r="250">
      <c r="A250">
        <f>INDEX(resultados!$A$2:$ZZ$1352, 244, MATCH($B$1, resultados!$A$1:$ZZ$1, 0))</f>
        <v/>
      </c>
      <c r="B250">
        <f>INDEX(resultados!$A$2:$ZZ$1352, 244, MATCH($B$2, resultados!$A$1:$ZZ$1, 0))</f>
        <v/>
      </c>
      <c r="C250">
        <f>INDEX(resultados!$A$2:$ZZ$1352, 244, MATCH($B$3, resultados!$A$1:$ZZ$1, 0))</f>
        <v/>
      </c>
    </row>
    <row r="251">
      <c r="A251">
        <f>INDEX(resultados!$A$2:$ZZ$1352, 245, MATCH($B$1, resultados!$A$1:$ZZ$1, 0))</f>
        <v/>
      </c>
      <c r="B251">
        <f>INDEX(resultados!$A$2:$ZZ$1352, 245, MATCH($B$2, resultados!$A$1:$ZZ$1, 0))</f>
        <v/>
      </c>
      <c r="C251">
        <f>INDEX(resultados!$A$2:$ZZ$1352, 245, MATCH($B$3, resultados!$A$1:$ZZ$1, 0))</f>
        <v/>
      </c>
    </row>
    <row r="252">
      <c r="A252">
        <f>INDEX(resultados!$A$2:$ZZ$1352, 246, MATCH($B$1, resultados!$A$1:$ZZ$1, 0))</f>
        <v/>
      </c>
      <c r="B252">
        <f>INDEX(resultados!$A$2:$ZZ$1352, 246, MATCH($B$2, resultados!$A$1:$ZZ$1, 0))</f>
        <v/>
      </c>
      <c r="C252">
        <f>INDEX(resultados!$A$2:$ZZ$1352, 246, MATCH($B$3, resultados!$A$1:$ZZ$1, 0))</f>
        <v/>
      </c>
    </row>
    <row r="253">
      <c r="A253">
        <f>INDEX(resultados!$A$2:$ZZ$1352, 247, MATCH($B$1, resultados!$A$1:$ZZ$1, 0))</f>
        <v/>
      </c>
      <c r="B253">
        <f>INDEX(resultados!$A$2:$ZZ$1352, 247, MATCH($B$2, resultados!$A$1:$ZZ$1, 0))</f>
        <v/>
      </c>
      <c r="C253">
        <f>INDEX(resultados!$A$2:$ZZ$1352, 247, MATCH($B$3, resultados!$A$1:$ZZ$1, 0))</f>
        <v/>
      </c>
    </row>
    <row r="254">
      <c r="A254">
        <f>INDEX(resultados!$A$2:$ZZ$1352, 248, MATCH($B$1, resultados!$A$1:$ZZ$1, 0))</f>
        <v/>
      </c>
      <c r="B254">
        <f>INDEX(resultados!$A$2:$ZZ$1352, 248, MATCH($B$2, resultados!$A$1:$ZZ$1, 0))</f>
        <v/>
      </c>
      <c r="C254">
        <f>INDEX(resultados!$A$2:$ZZ$1352, 248, MATCH($B$3, resultados!$A$1:$ZZ$1, 0))</f>
        <v/>
      </c>
    </row>
    <row r="255">
      <c r="A255">
        <f>INDEX(resultados!$A$2:$ZZ$1352, 249, MATCH($B$1, resultados!$A$1:$ZZ$1, 0))</f>
        <v/>
      </c>
      <c r="B255">
        <f>INDEX(resultados!$A$2:$ZZ$1352, 249, MATCH($B$2, resultados!$A$1:$ZZ$1, 0))</f>
        <v/>
      </c>
      <c r="C255">
        <f>INDEX(resultados!$A$2:$ZZ$1352, 249, MATCH($B$3, resultados!$A$1:$ZZ$1, 0))</f>
        <v/>
      </c>
    </row>
    <row r="256">
      <c r="A256">
        <f>INDEX(resultados!$A$2:$ZZ$1352, 250, MATCH($B$1, resultados!$A$1:$ZZ$1, 0))</f>
        <v/>
      </c>
      <c r="B256">
        <f>INDEX(resultados!$A$2:$ZZ$1352, 250, MATCH($B$2, resultados!$A$1:$ZZ$1, 0))</f>
        <v/>
      </c>
      <c r="C256">
        <f>INDEX(resultados!$A$2:$ZZ$1352, 250, MATCH($B$3, resultados!$A$1:$ZZ$1, 0))</f>
        <v/>
      </c>
    </row>
    <row r="257">
      <c r="A257">
        <f>INDEX(resultados!$A$2:$ZZ$1352, 251, MATCH($B$1, resultados!$A$1:$ZZ$1, 0))</f>
        <v/>
      </c>
      <c r="B257">
        <f>INDEX(resultados!$A$2:$ZZ$1352, 251, MATCH($B$2, resultados!$A$1:$ZZ$1, 0))</f>
        <v/>
      </c>
      <c r="C257">
        <f>INDEX(resultados!$A$2:$ZZ$1352, 251, MATCH($B$3, resultados!$A$1:$ZZ$1, 0))</f>
        <v/>
      </c>
    </row>
    <row r="258">
      <c r="A258">
        <f>INDEX(resultados!$A$2:$ZZ$1352, 252, MATCH($B$1, resultados!$A$1:$ZZ$1, 0))</f>
        <v/>
      </c>
      <c r="B258">
        <f>INDEX(resultados!$A$2:$ZZ$1352, 252, MATCH($B$2, resultados!$A$1:$ZZ$1, 0))</f>
        <v/>
      </c>
      <c r="C258">
        <f>INDEX(resultados!$A$2:$ZZ$1352, 252, MATCH($B$3, resultados!$A$1:$ZZ$1, 0))</f>
        <v/>
      </c>
    </row>
    <row r="259">
      <c r="A259">
        <f>INDEX(resultados!$A$2:$ZZ$1352, 253, MATCH($B$1, resultados!$A$1:$ZZ$1, 0))</f>
        <v/>
      </c>
      <c r="B259">
        <f>INDEX(resultados!$A$2:$ZZ$1352, 253, MATCH($B$2, resultados!$A$1:$ZZ$1, 0))</f>
        <v/>
      </c>
      <c r="C259">
        <f>INDEX(resultados!$A$2:$ZZ$1352, 253, MATCH($B$3, resultados!$A$1:$ZZ$1, 0))</f>
        <v/>
      </c>
    </row>
    <row r="260">
      <c r="A260">
        <f>INDEX(resultados!$A$2:$ZZ$1352, 254, MATCH($B$1, resultados!$A$1:$ZZ$1, 0))</f>
        <v/>
      </c>
      <c r="B260">
        <f>INDEX(resultados!$A$2:$ZZ$1352, 254, MATCH($B$2, resultados!$A$1:$ZZ$1, 0))</f>
        <v/>
      </c>
      <c r="C260">
        <f>INDEX(resultados!$A$2:$ZZ$1352, 254, MATCH($B$3, resultados!$A$1:$ZZ$1, 0))</f>
        <v/>
      </c>
    </row>
    <row r="261">
      <c r="A261">
        <f>INDEX(resultados!$A$2:$ZZ$1352, 255, MATCH($B$1, resultados!$A$1:$ZZ$1, 0))</f>
        <v/>
      </c>
      <c r="B261">
        <f>INDEX(resultados!$A$2:$ZZ$1352, 255, MATCH($B$2, resultados!$A$1:$ZZ$1, 0))</f>
        <v/>
      </c>
      <c r="C261">
        <f>INDEX(resultados!$A$2:$ZZ$1352, 255, MATCH($B$3, resultados!$A$1:$ZZ$1, 0))</f>
        <v/>
      </c>
    </row>
    <row r="262">
      <c r="A262">
        <f>INDEX(resultados!$A$2:$ZZ$1352, 256, MATCH($B$1, resultados!$A$1:$ZZ$1, 0))</f>
        <v/>
      </c>
      <c r="B262">
        <f>INDEX(resultados!$A$2:$ZZ$1352, 256, MATCH($B$2, resultados!$A$1:$ZZ$1, 0))</f>
        <v/>
      </c>
      <c r="C262">
        <f>INDEX(resultados!$A$2:$ZZ$1352, 256, MATCH($B$3, resultados!$A$1:$ZZ$1, 0))</f>
        <v/>
      </c>
    </row>
    <row r="263">
      <c r="A263">
        <f>INDEX(resultados!$A$2:$ZZ$1352, 257, MATCH($B$1, resultados!$A$1:$ZZ$1, 0))</f>
        <v/>
      </c>
      <c r="B263">
        <f>INDEX(resultados!$A$2:$ZZ$1352, 257, MATCH($B$2, resultados!$A$1:$ZZ$1, 0))</f>
        <v/>
      </c>
      <c r="C263">
        <f>INDEX(resultados!$A$2:$ZZ$1352, 257, MATCH($B$3, resultados!$A$1:$ZZ$1, 0))</f>
        <v/>
      </c>
    </row>
    <row r="264">
      <c r="A264">
        <f>INDEX(resultados!$A$2:$ZZ$1352, 258, MATCH($B$1, resultados!$A$1:$ZZ$1, 0))</f>
        <v/>
      </c>
      <c r="B264">
        <f>INDEX(resultados!$A$2:$ZZ$1352, 258, MATCH($B$2, resultados!$A$1:$ZZ$1, 0))</f>
        <v/>
      </c>
      <c r="C264">
        <f>INDEX(resultados!$A$2:$ZZ$1352, 258, MATCH($B$3, resultados!$A$1:$ZZ$1, 0))</f>
        <v/>
      </c>
    </row>
    <row r="265">
      <c r="A265">
        <f>INDEX(resultados!$A$2:$ZZ$1352, 259, MATCH($B$1, resultados!$A$1:$ZZ$1, 0))</f>
        <v/>
      </c>
      <c r="B265">
        <f>INDEX(resultados!$A$2:$ZZ$1352, 259, MATCH($B$2, resultados!$A$1:$ZZ$1, 0))</f>
        <v/>
      </c>
      <c r="C265">
        <f>INDEX(resultados!$A$2:$ZZ$1352, 259, MATCH($B$3, resultados!$A$1:$ZZ$1, 0))</f>
        <v/>
      </c>
    </row>
    <row r="266">
      <c r="A266">
        <f>INDEX(resultados!$A$2:$ZZ$1352, 260, MATCH($B$1, resultados!$A$1:$ZZ$1, 0))</f>
        <v/>
      </c>
      <c r="B266">
        <f>INDEX(resultados!$A$2:$ZZ$1352, 260, MATCH($B$2, resultados!$A$1:$ZZ$1, 0))</f>
        <v/>
      </c>
      <c r="C266">
        <f>INDEX(resultados!$A$2:$ZZ$1352, 260, MATCH($B$3, resultados!$A$1:$ZZ$1, 0))</f>
        <v/>
      </c>
    </row>
    <row r="267">
      <c r="A267">
        <f>INDEX(resultados!$A$2:$ZZ$1352, 261, MATCH($B$1, resultados!$A$1:$ZZ$1, 0))</f>
        <v/>
      </c>
      <c r="B267">
        <f>INDEX(resultados!$A$2:$ZZ$1352, 261, MATCH($B$2, resultados!$A$1:$ZZ$1, 0))</f>
        <v/>
      </c>
      <c r="C267">
        <f>INDEX(resultados!$A$2:$ZZ$1352, 261, MATCH($B$3, resultados!$A$1:$ZZ$1, 0))</f>
        <v/>
      </c>
    </row>
    <row r="268">
      <c r="A268">
        <f>INDEX(resultados!$A$2:$ZZ$1352, 262, MATCH($B$1, resultados!$A$1:$ZZ$1, 0))</f>
        <v/>
      </c>
      <c r="B268">
        <f>INDEX(resultados!$A$2:$ZZ$1352, 262, MATCH($B$2, resultados!$A$1:$ZZ$1, 0))</f>
        <v/>
      </c>
      <c r="C268">
        <f>INDEX(resultados!$A$2:$ZZ$1352, 262, MATCH($B$3, resultados!$A$1:$ZZ$1, 0))</f>
        <v/>
      </c>
    </row>
    <row r="269">
      <c r="A269">
        <f>INDEX(resultados!$A$2:$ZZ$1352, 263, MATCH($B$1, resultados!$A$1:$ZZ$1, 0))</f>
        <v/>
      </c>
      <c r="B269">
        <f>INDEX(resultados!$A$2:$ZZ$1352, 263, MATCH($B$2, resultados!$A$1:$ZZ$1, 0))</f>
        <v/>
      </c>
      <c r="C269">
        <f>INDEX(resultados!$A$2:$ZZ$1352, 263, MATCH($B$3, resultados!$A$1:$ZZ$1, 0))</f>
        <v/>
      </c>
    </row>
    <row r="270">
      <c r="A270">
        <f>INDEX(resultados!$A$2:$ZZ$1352, 264, MATCH($B$1, resultados!$A$1:$ZZ$1, 0))</f>
        <v/>
      </c>
      <c r="B270">
        <f>INDEX(resultados!$A$2:$ZZ$1352, 264, MATCH($B$2, resultados!$A$1:$ZZ$1, 0))</f>
        <v/>
      </c>
      <c r="C270">
        <f>INDEX(resultados!$A$2:$ZZ$1352, 264, MATCH($B$3, resultados!$A$1:$ZZ$1, 0))</f>
        <v/>
      </c>
    </row>
    <row r="271">
      <c r="A271">
        <f>INDEX(resultados!$A$2:$ZZ$1352, 265, MATCH($B$1, resultados!$A$1:$ZZ$1, 0))</f>
        <v/>
      </c>
      <c r="B271">
        <f>INDEX(resultados!$A$2:$ZZ$1352, 265, MATCH($B$2, resultados!$A$1:$ZZ$1, 0))</f>
        <v/>
      </c>
      <c r="C271">
        <f>INDEX(resultados!$A$2:$ZZ$1352, 265, MATCH($B$3, resultados!$A$1:$ZZ$1, 0))</f>
        <v/>
      </c>
    </row>
    <row r="272">
      <c r="A272">
        <f>INDEX(resultados!$A$2:$ZZ$1352, 266, MATCH($B$1, resultados!$A$1:$ZZ$1, 0))</f>
        <v/>
      </c>
      <c r="B272">
        <f>INDEX(resultados!$A$2:$ZZ$1352, 266, MATCH($B$2, resultados!$A$1:$ZZ$1, 0))</f>
        <v/>
      </c>
      <c r="C272">
        <f>INDEX(resultados!$A$2:$ZZ$1352, 266, MATCH($B$3, resultados!$A$1:$ZZ$1, 0))</f>
        <v/>
      </c>
    </row>
    <row r="273">
      <c r="A273">
        <f>INDEX(resultados!$A$2:$ZZ$1352, 267, MATCH($B$1, resultados!$A$1:$ZZ$1, 0))</f>
        <v/>
      </c>
      <c r="B273">
        <f>INDEX(resultados!$A$2:$ZZ$1352, 267, MATCH($B$2, resultados!$A$1:$ZZ$1, 0))</f>
        <v/>
      </c>
      <c r="C273">
        <f>INDEX(resultados!$A$2:$ZZ$1352, 267, MATCH($B$3, resultados!$A$1:$ZZ$1, 0))</f>
        <v/>
      </c>
    </row>
    <row r="274">
      <c r="A274">
        <f>INDEX(resultados!$A$2:$ZZ$1352, 268, MATCH($B$1, resultados!$A$1:$ZZ$1, 0))</f>
        <v/>
      </c>
      <c r="B274">
        <f>INDEX(resultados!$A$2:$ZZ$1352, 268, MATCH($B$2, resultados!$A$1:$ZZ$1, 0))</f>
        <v/>
      </c>
      <c r="C274">
        <f>INDEX(resultados!$A$2:$ZZ$1352, 268, MATCH($B$3, resultados!$A$1:$ZZ$1, 0))</f>
        <v/>
      </c>
    </row>
    <row r="275">
      <c r="A275">
        <f>INDEX(resultados!$A$2:$ZZ$1352, 269, MATCH($B$1, resultados!$A$1:$ZZ$1, 0))</f>
        <v/>
      </c>
      <c r="B275">
        <f>INDEX(resultados!$A$2:$ZZ$1352, 269, MATCH($B$2, resultados!$A$1:$ZZ$1, 0))</f>
        <v/>
      </c>
      <c r="C275">
        <f>INDEX(resultados!$A$2:$ZZ$1352, 269, MATCH($B$3, resultados!$A$1:$ZZ$1, 0))</f>
        <v/>
      </c>
    </row>
    <row r="276">
      <c r="A276">
        <f>INDEX(resultados!$A$2:$ZZ$1352, 270, MATCH($B$1, resultados!$A$1:$ZZ$1, 0))</f>
        <v/>
      </c>
      <c r="B276">
        <f>INDEX(resultados!$A$2:$ZZ$1352, 270, MATCH($B$2, resultados!$A$1:$ZZ$1, 0))</f>
        <v/>
      </c>
      <c r="C276">
        <f>INDEX(resultados!$A$2:$ZZ$1352, 270, MATCH($B$3, resultados!$A$1:$ZZ$1, 0))</f>
        <v/>
      </c>
    </row>
    <row r="277">
      <c r="A277">
        <f>INDEX(resultados!$A$2:$ZZ$1352, 271, MATCH($B$1, resultados!$A$1:$ZZ$1, 0))</f>
        <v/>
      </c>
      <c r="B277">
        <f>INDEX(resultados!$A$2:$ZZ$1352, 271, MATCH($B$2, resultados!$A$1:$ZZ$1, 0))</f>
        <v/>
      </c>
      <c r="C277">
        <f>INDEX(resultados!$A$2:$ZZ$1352, 271, MATCH($B$3, resultados!$A$1:$ZZ$1, 0))</f>
        <v/>
      </c>
    </row>
    <row r="278">
      <c r="A278">
        <f>INDEX(resultados!$A$2:$ZZ$1352, 272, MATCH($B$1, resultados!$A$1:$ZZ$1, 0))</f>
        <v/>
      </c>
      <c r="B278">
        <f>INDEX(resultados!$A$2:$ZZ$1352, 272, MATCH($B$2, resultados!$A$1:$ZZ$1, 0))</f>
        <v/>
      </c>
      <c r="C278">
        <f>INDEX(resultados!$A$2:$ZZ$1352, 272, MATCH($B$3, resultados!$A$1:$ZZ$1, 0))</f>
        <v/>
      </c>
    </row>
    <row r="279">
      <c r="A279">
        <f>INDEX(resultados!$A$2:$ZZ$1352, 273, MATCH($B$1, resultados!$A$1:$ZZ$1, 0))</f>
        <v/>
      </c>
      <c r="B279">
        <f>INDEX(resultados!$A$2:$ZZ$1352, 273, MATCH($B$2, resultados!$A$1:$ZZ$1, 0))</f>
        <v/>
      </c>
      <c r="C279">
        <f>INDEX(resultados!$A$2:$ZZ$1352, 273, MATCH($B$3, resultados!$A$1:$ZZ$1, 0))</f>
        <v/>
      </c>
    </row>
    <row r="280">
      <c r="A280">
        <f>INDEX(resultados!$A$2:$ZZ$1352, 274, MATCH($B$1, resultados!$A$1:$ZZ$1, 0))</f>
        <v/>
      </c>
      <c r="B280">
        <f>INDEX(resultados!$A$2:$ZZ$1352, 274, MATCH($B$2, resultados!$A$1:$ZZ$1, 0))</f>
        <v/>
      </c>
      <c r="C280">
        <f>INDEX(resultados!$A$2:$ZZ$1352, 274, MATCH($B$3, resultados!$A$1:$ZZ$1, 0))</f>
        <v/>
      </c>
    </row>
    <row r="281">
      <c r="A281">
        <f>INDEX(resultados!$A$2:$ZZ$1352, 275, MATCH($B$1, resultados!$A$1:$ZZ$1, 0))</f>
        <v/>
      </c>
      <c r="B281">
        <f>INDEX(resultados!$A$2:$ZZ$1352, 275, MATCH($B$2, resultados!$A$1:$ZZ$1, 0))</f>
        <v/>
      </c>
      <c r="C281">
        <f>INDEX(resultados!$A$2:$ZZ$1352, 275, MATCH($B$3, resultados!$A$1:$ZZ$1, 0))</f>
        <v/>
      </c>
    </row>
    <row r="282">
      <c r="A282">
        <f>INDEX(resultados!$A$2:$ZZ$1352, 276, MATCH($B$1, resultados!$A$1:$ZZ$1, 0))</f>
        <v/>
      </c>
      <c r="B282">
        <f>INDEX(resultados!$A$2:$ZZ$1352, 276, MATCH($B$2, resultados!$A$1:$ZZ$1, 0))</f>
        <v/>
      </c>
      <c r="C282">
        <f>INDEX(resultados!$A$2:$ZZ$1352, 276, MATCH($B$3, resultados!$A$1:$ZZ$1, 0))</f>
        <v/>
      </c>
    </row>
    <row r="283">
      <c r="A283">
        <f>INDEX(resultados!$A$2:$ZZ$1352, 277, MATCH($B$1, resultados!$A$1:$ZZ$1, 0))</f>
        <v/>
      </c>
      <c r="B283">
        <f>INDEX(resultados!$A$2:$ZZ$1352, 277, MATCH($B$2, resultados!$A$1:$ZZ$1, 0))</f>
        <v/>
      </c>
      <c r="C283">
        <f>INDEX(resultados!$A$2:$ZZ$1352, 277, MATCH($B$3, resultados!$A$1:$ZZ$1, 0))</f>
        <v/>
      </c>
    </row>
    <row r="284">
      <c r="A284">
        <f>INDEX(resultados!$A$2:$ZZ$1352, 278, MATCH($B$1, resultados!$A$1:$ZZ$1, 0))</f>
        <v/>
      </c>
      <c r="B284">
        <f>INDEX(resultados!$A$2:$ZZ$1352, 278, MATCH($B$2, resultados!$A$1:$ZZ$1, 0))</f>
        <v/>
      </c>
      <c r="C284">
        <f>INDEX(resultados!$A$2:$ZZ$1352, 278, MATCH($B$3, resultados!$A$1:$ZZ$1, 0))</f>
        <v/>
      </c>
    </row>
    <row r="285">
      <c r="A285">
        <f>INDEX(resultados!$A$2:$ZZ$1352, 279, MATCH($B$1, resultados!$A$1:$ZZ$1, 0))</f>
        <v/>
      </c>
      <c r="B285">
        <f>INDEX(resultados!$A$2:$ZZ$1352, 279, MATCH($B$2, resultados!$A$1:$ZZ$1, 0))</f>
        <v/>
      </c>
      <c r="C285">
        <f>INDEX(resultados!$A$2:$ZZ$1352, 279, MATCH($B$3, resultados!$A$1:$ZZ$1, 0))</f>
        <v/>
      </c>
    </row>
    <row r="286">
      <c r="A286">
        <f>INDEX(resultados!$A$2:$ZZ$1352, 280, MATCH($B$1, resultados!$A$1:$ZZ$1, 0))</f>
        <v/>
      </c>
      <c r="B286">
        <f>INDEX(resultados!$A$2:$ZZ$1352, 280, MATCH($B$2, resultados!$A$1:$ZZ$1, 0))</f>
        <v/>
      </c>
      <c r="C286">
        <f>INDEX(resultados!$A$2:$ZZ$1352, 280, MATCH($B$3, resultados!$A$1:$ZZ$1, 0))</f>
        <v/>
      </c>
    </row>
    <row r="287">
      <c r="A287">
        <f>INDEX(resultados!$A$2:$ZZ$1352, 281, MATCH($B$1, resultados!$A$1:$ZZ$1, 0))</f>
        <v/>
      </c>
      <c r="B287">
        <f>INDEX(resultados!$A$2:$ZZ$1352, 281, MATCH($B$2, resultados!$A$1:$ZZ$1, 0))</f>
        <v/>
      </c>
      <c r="C287">
        <f>INDEX(resultados!$A$2:$ZZ$1352, 281, MATCH($B$3, resultados!$A$1:$ZZ$1, 0))</f>
        <v/>
      </c>
    </row>
    <row r="288">
      <c r="A288">
        <f>INDEX(resultados!$A$2:$ZZ$1352, 282, MATCH($B$1, resultados!$A$1:$ZZ$1, 0))</f>
        <v/>
      </c>
      <c r="B288">
        <f>INDEX(resultados!$A$2:$ZZ$1352, 282, MATCH($B$2, resultados!$A$1:$ZZ$1, 0))</f>
        <v/>
      </c>
      <c r="C288">
        <f>INDEX(resultados!$A$2:$ZZ$1352, 282, MATCH($B$3, resultados!$A$1:$ZZ$1, 0))</f>
        <v/>
      </c>
    </row>
    <row r="289">
      <c r="A289">
        <f>INDEX(resultados!$A$2:$ZZ$1352, 283, MATCH($B$1, resultados!$A$1:$ZZ$1, 0))</f>
        <v/>
      </c>
      <c r="B289">
        <f>INDEX(resultados!$A$2:$ZZ$1352, 283, MATCH($B$2, resultados!$A$1:$ZZ$1, 0))</f>
        <v/>
      </c>
      <c r="C289">
        <f>INDEX(resultados!$A$2:$ZZ$1352, 283, MATCH($B$3, resultados!$A$1:$ZZ$1, 0))</f>
        <v/>
      </c>
    </row>
    <row r="290">
      <c r="A290">
        <f>INDEX(resultados!$A$2:$ZZ$1352, 284, MATCH($B$1, resultados!$A$1:$ZZ$1, 0))</f>
        <v/>
      </c>
      <c r="B290">
        <f>INDEX(resultados!$A$2:$ZZ$1352, 284, MATCH($B$2, resultados!$A$1:$ZZ$1, 0))</f>
        <v/>
      </c>
      <c r="C290">
        <f>INDEX(resultados!$A$2:$ZZ$1352, 284, MATCH($B$3, resultados!$A$1:$ZZ$1, 0))</f>
        <v/>
      </c>
    </row>
    <row r="291">
      <c r="A291">
        <f>INDEX(resultados!$A$2:$ZZ$1352, 285, MATCH($B$1, resultados!$A$1:$ZZ$1, 0))</f>
        <v/>
      </c>
      <c r="B291">
        <f>INDEX(resultados!$A$2:$ZZ$1352, 285, MATCH($B$2, resultados!$A$1:$ZZ$1, 0))</f>
        <v/>
      </c>
      <c r="C291">
        <f>INDEX(resultados!$A$2:$ZZ$1352, 285, MATCH($B$3, resultados!$A$1:$ZZ$1, 0))</f>
        <v/>
      </c>
    </row>
    <row r="292">
      <c r="A292">
        <f>INDEX(resultados!$A$2:$ZZ$1352, 286, MATCH($B$1, resultados!$A$1:$ZZ$1, 0))</f>
        <v/>
      </c>
      <c r="B292">
        <f>INDEX(resultados!$A$2:$ZZ$1352, 286, MATCH($B$2, resultados!$A$1:$ZZ$1, 0))</f>
        <v/>
      </c>
      <c r="C292">
        <f>INDEX(resultados!$A$2:$ZZ$1352, 286, MATCH($B$3, resultados!$A$1:$ZZ$1, 0))</f>
        <v/>
      </c>
    </row>
    <row r="293">
      <c r="A293">
        <f>INDEX(resultados!$A$2:$ZZ$1352, 287, MATCH($B$1, resultados!$A$1:$ZZ$1, 0))</f>
        <v/>
      </c>
      <c r="B293">
        <f>INDEX(resultados!$A$2:$ZZ$1352, 287, MATCH($B$2, resultados!$A$1:$ZZ$1, 0))</f>
        <v/>
      </c>
      <c r="C293">
        <f>INDEX(resultados!$A$2:$ZZ$1352, 287, MATCH($B$3, resultados!$A$1:$ZZ$1, 0))</f>
        <v/>
      </c>
    </row>
    <row r="294">
      <c r="A294">
        <f>INDEX(resultados!$A$2:$ZZ$1352, 288, MATCH($B$1, resultados!$A$1:$ZZ$1, 0))</f>
        <v/>
      </c>
      <c r="B294">
        <f>INDEX(resultados!$A$2:$ZZ$1352, 288, MATCH($B$2, resultados!$A$1:$ZZ$1, 0))</f>
        <v/>
      </c>
      <c r="C294">
        <f>INDEX(resultados!$A$2:$ZZ$1352, 288, MATCH($B$3, resultados!$A$1:$ZZ$1, 0))</f>
        <v/>
      </c>
    </row>
    <row r="295">
      <c r="A295">
        <f>INDEX(resultados!$A$2:$ZZ$1352, 289, MATCH($B$1, resultados!$A$1:$ZZ$1, 0))</f>
        <v/>
      </c>
      <c r="B295">
        <f>INDEX(resultados!$A$2:$ZZ$1352, 289, MATCH($B$2, resultados!$A$1:$ZZ$1, 0))</f>
        <v/>
      </c>
      <c r="C295">
        <f>INDEX(resultados!$A$2:$ZZ$1352, 289, MATCH($B$3, resultados!$A$1:$ZZ$1, 0))</f>
        <v/>
      </c>
    </row>
    <row r="296">
      <c r="A296">
        <f>INDEX(resultados!$A$2:$ZZ$1352, 290, MATCH($B$1, resultados!$A$1:$ZZ$1, 0))</f>
        <v/>
      </c>
      <c r="B296">
        <f>INDEX(resultados!$A$2:$ZZ$1352, 290, MATCH($B$2, resultados!$A$1:$ZZ$1, 0))</f>
        <v/>
      </c>
      <c r="C296">
        <f>INDEX(resultados!$A$2:$ZZ$1352, 290, MATCH($B$3, resultados!$A$1:$ZZ$1, 0))</f>
        <v/>
      </c>
    </row>
    <row r="297">
      <c r="A297">
        <f>INDEX(resultados!$A$2:$ZZ$1352, 291, MATCH($B$1, resultados!$A$1:$ZZ$1, 0))</f>
        <v/>
      </c>
      <c r="B297">
        <f>INDEX(resultados!$A$2:$ZZ$1352, 291, MATCH($B$2, resultados!$A$1:$ZZ$1, 0))</f>
        <v/>
      </c>
      <c r="C297">
        <f>INDEX(resultados!$A$2:$ZZ$1352, 291, MATCH($B$3, resultados!$A$1:$ZZ$1, 0))</f>
        <v/>
      </c>
    </row>
    <row r="298">
      <c r="A298">
        <f>INDEX(resultados!$A$2:$ZZ$1352, 292, MATCH($B$1, resultados!$A$1:$ZZ$1, 0))</f>
        <v/>
      </c>
      <c r="B298">
        <f>INDEX(resultados!$A$2:$ZZ$1352, 292, MATCH($B$2, resultados!$A$1:$ZZ$1, 0))</f>
        <v/>
      </c>
      <c r="C298">
        <f>INDEX(resultados!$A$2:$ZZ$1352, 292, MATCH($B$3, resultados!$A$1:$ZZ$1, 0))</f>
        <v/>
      </c>
    </row>
    <row r="299">
      <c r="A299">
        <f>INDEX(resultados!$A$2:$ZZ$1352, 293, MATCH($B$1, resultados!$A$1:$ZZ$1, 0))</f>
        <v/>
      </c>
      <c r="B299">
        <f>INDEX(resultados!$A$2:$ZZ$1352, 293, MATCH($B$2, resultados!$A$1:$ZZ$1, 0))</f>
        <v/>
      </c>
      <c r="C299">
        <f>INDEX(resultados!$A$2:$ZZ$1352, 293, MATCH($B$3, resultados!$A$1:$ZZ$1, 0))</f>
        <v/>
      </c>
    </row>
    <row r="300">
      <c r="A300">
        <f>INDEX(resultados!$A$2:$ZZ$1352, 294, MATCH($B$1, resultados!$A$1:$ZZ$1, 0))</f>
        <v/>
      </c>
      <c r="B300">
        <f>INDEX(resultados!$A$2:$ZZ$1352, 294, MATCH($B$2, resultados!$A$1:$ZZ$1, 0))</f>
        <v/>
      </c>
      <c r="C300">
        <f>INDEX(resultados!$A$2:$ZZ$1352, 294, MATCH($B$3, resultados!$A$1:$ZZ$1, 0))</f>
        <v/>
      </c>
    </row>
    <row r="301">
      <c r="A301">
        <f>INDEX(resultados!$A$2:$ZZ$1352, 295, MATCH($B$1, resultados!$A$1:$ZZ$1, 0))</f>
        <v/>
      </c>
      <c r="B301">
        <f>INDEX(resultados!$A$2:$ZZ$1352, 295, MATCH($B$2, resultados!$A$1:$ZZ$1, 0))</f>
        <v/>
      </c>
      <c r="C301">
        <f>INDEX(resultados!$A$2:$ZZ$1352, 295, MATCH($B$3, resultados!$A$1:$ZZ$1, 0))</f>
        <v/>
      </c>
    </row>
    <row r="302">
      <c r="A302">
        <f>INDEX(resultados!$A$2:$ZZ$1352, 296, MATCH($B$1, resultados!$A$1:$ZZ$1, 0))</f>
        <v/>
      </c>
      <c r="B302">
        <f>INDEX(resultados!$A$2:$ZZ$1352, 296, MATCH($B$2, resultados!$A$1:$ZZ$1, 0))</f>
        <v/>
      </c>
      <c r="C302">
        <f>INDEX(resultados!$A$2:$ZZ$1352, 296, MATCH($B$3, resultados!$A$1:$ZZ$1, 0))</f>
        <v/>
      </c>
    </row>
    <row r="303">
      <c r="A303">
        <f>INDEX(resultados!$A$2:$ZZ$1352, 297, MATCH($B$1, resultados!$A$1:$ZZ$1, 0))</f>
        <v/>
      </c>
      <c r="B303">
        <f>INDEX(resultados!$A$2:$ZZ$1352, 297, MATCH($B$2, resultados!$A$1:$ZZ$1, 0))</f>
        <v/>
      </c>
      <c r="C303">
        <f>INDEX(resultados!$A$2:$ZZ$1352, 297, MATCH($B$3, resultados!$A$1:$ZZ$1, 0))</f>
        <v/>
      </c>
    </row>
    <row r="304">
      <c r="A304">
        <f>INDEX(resultados!$A$2:$ZZ$1352, 298, MATCH($B$1, resultados!$A$1:$ZZ$1, 0))</f>
        <v/>
      </c>
      <c r="B304">
        <f>INDEX(resultados!$A$2:$ZZ$1352, 298, MATCH($B$2, resultados!$A$1:$ZZ$1, 0))</f>
        <v/>
      </c>
      <c r="C304">
        <f>INDEX(resultados!$A$2:$ZZ$1352, 298, MATCH($B$3, resultados!$A$1:$ZZ$1, 0))</f>
        <v/>
      </c>
    </row>
    <row r="305">
      <c r="A305">
        <f>INDEX(resultados!$A$2:$ZZ$1352, 299, MATCH($B$1, resultados!$A$1:$ZZ$1, 0))</f>
        <v/>
      </c>
      <c r="B305">
        <f>INDEX(resultados!$A$2:$ZZ$1352, 299, MATCH($B$2, resultados!$A$1:$ZZ$1, 0))</f>
        <v/>
      </c>
      <c r="C305">
        <f>INDEX(resultados!$A$2:$ZZ$1352, 299, MATCH($B$3, resultados!$A$1:$ZZ$1, 0))</f>
        <v/>
      </c>
    </row>
    <row r="306">
      <c r="A306">
        <f>INDEX(resultados!$A$2:$ZZ$1352, 300, MATCH($B$1, resultados!$A$1:$ZZ$1, 0))</f>
        <v/>
      </c>
      <c r="B306">
        <f>INDEX(resultados!$A$2:$ZZ$1352, 300, MATCH($B$2, resultados!$A$1:$ZZ$1, 0))</f>
        <v/>
      </c>
      <c r="C306">
        <f>INDEX(resultados!$A$2:$ZZ$1352, 300, MATCH($B$3, resultados!$A$1:$ZZ$1, 0))</f>
        <v/>
      </c>
    </row>
    <row r="307">
      <c r="A307">
        <f>INDEX(resultados!$A$2:$ZZ$1352, 301, MATCH($B$1, resultados!$A$1:$ZZ$1, 0))</f>
        <v/>
      </c>
      <c r="B307">
        <f>INDEX(resultados!$A$2:$ZZ$1352, 301, MATCH($B$2, resultados!$A$1:$ZZ$1, 0))</f>
        <v/>
      </c>
      <c r="C307">
        <f>INDEX(resultados!$A$2:$ZZ$1352, 301, MATCH($B$3, resultados!$A$1:$ZZ$1, 0))</f>
        <v/>
      </c>
    </row>
    <row r="308">
      <c r="A308">
        <f>INDEX(resultados!$A$2:$ZZ$1352, 302, MATCH($B$1, resultados!$A$1:$ZZ$1, 0))</f>
        <v/>
      </c>
      <c r="B308">
        <f>INDEX(resultados!$A$2:$ZZ$1352, 302, MATCH($B$2, resultados!$A$1:$ZZ$1, 0))</f>
        <v/>
      </c>
      <c r="C308">
        <f>INDEX(resultados!$A$2:$ZZ$1352, 302, MATCH($B$3, resultados!$A$1:$ZZ$1, 0))</f>
        <v/>
      </c>
    </row>
    <row r="309">
      <c r="A309">
        <f>INDEX(resultados!$A$2:$ZZ$1352, 303, MATCH($B$1, resultados!$A$1:$ZZ$1, 0))</f>
        <v/>
      </c>
      <c r="B309">
        <f>INDEX(resultados!$A$2:$ZZ$1352, 303, MATCH($B$2, resultados!$A$1:$ZZ$1, 0))</f>
        <v/>
      </c>
      <c r="C309">
        <f>INDEX(resultados!$A$2:$ZZ$1352, 303, MATCH($B$3, resultados!$A$1:$ZZ$1, 0))</f>
        <v/>
      </c>
    </row>
    <row r="310">
      <c r="A310">
        <f>INDEX(resultados!$A$2:$ZZ$1352, 304, MATCH($B$1, resultados!$A$1:$ZZ$1, 0))</f>
        <v/>
      </c>
      <c r="B310">
        <f>INDEX(resultados!$A$2:$ZZ$1352, 304, MATCH($B$2, resultados!$A$1:$ZZ$1, 0))</f>
        <v/>
      </c>
      <c r="C310">
        <f>INDEX(resultados!$A$2:$ZZ$1352, 304, MATCH($B$3, resultados!$A$1:$ZZ$1, 0))</f>
        <v/>
      </c>
    </row>
    <row r="311">
      <c r="A311">
        <f>INDEX(resultados!$A$2:$ZZ$1352, 305, MATCH($B$1, resultados!$A$1:$ZZ$1, 0))</f>
        <v/>
      </c>
      <c r="B311">
        <f>INDEX(resultados!$A$2:$ZZ$1352, 305, MATCH($B$2, resultados!$A$1:$ZZ$1, 0))</f>
        <v/>
      </c>
      <c r="C311">
        <f>INDEX(resultados!$A$2:$ZZ$1352, 305, MATCH($B$3, resultados!$A$1:$ZZ$1, 0))</f>
        <v/>
      </c>
    </row>
    <row r="312">
      <c r="A312">
        <f>INDEX(resultados!$A$2:$ZZ$1352, 306, MATCH($B$1, resultados!$A$1:$ZZ$1, 0))</f>
        <v/>
      </c>
      <c r="B312">
        <f>INDEX(resultados!$A$2:$ZZ$1352, 306, MATCH($B$2, resultados!$A$1:$ZZ$1, 0))</f>
        <v/>
      </c>
      <c r="C312">
        <f>INDEX(resultados!$A$2:$ZZ$1352, 306, MATCH($B$3, resultados!$A$1:$ZZ$1, 0))</f>
        <v/>
      </c>
    </row>
    <row r="313">
      <c r="A313">
        <f>INDEX(resultados!$A$2:$ZZ$1352, 307, MATCH($B$1, resultados!$A$1:$ZZ$1, 0))</f>
        <v/>
      </c>
      <c r="B313">
        <f>INDEX(resultados!$A$2:$ZZ$1352, 307, MATCH($B$2, resultados!$A$1:$ZZ$1, 0))</f>
        <v/>
      </c>
      <c r="C313">
        <f>INDEX(resultados!$A$2:$ZZ$1352, 307, MATCH($B$3, resultados!$A$1:$ZZ$1, 0))</f>
        <v/>
      </c>
    </row>
    <row r="314">
      <c r="A314">
        <f>INDEX(resultados!$A$2:$ZZ$1352, 308, MATCH($B$1, resultados!$A$1:$ZZ$1, 0))</f>
        <v/>
      </c>
      <c r="B314">
        <f>INDEX(resultados!$A$2:$ZZ$1352, 308, MATCH($B$2, resultados!$A$1:$ZZ$1, 0))</f>
        <v/>
      </c>
      <c r="C314">
        <f>INDEX(resultados!$A$2:$ZZ$1352, 308, MATCH($B$3, resultados!$A$1:$ZZ$1, 0))</f>
        <v/>
      </c>
    </row>
    <row r="315">
      <c r="A315">
        <f>INDEX(resultados!$A$2:$ZZ$1352, 309, MATCH($B$1, resultados!$A$1:$ZZ$1, 0))</f>
        <v/>
      </c>
      <c r="B315">
        <f>INDEX(resultados!$A$2:$ZZ$1352, 309, MATCH($B$2, resultados!$A$1:$ZZ$1, 0))</f>
        <v/>
      </c>
      <c r="C315">
        <f>INDEX(resultados!$A$2:$ZZ$1352, 309, MATCH($B$3, resultados!$A$1:$ZZ$1, 0))</f>
        <v/>
      </c>
    </row>
    <row r="316">
      <c r="A316">
        <f>INDEX(resultados!$A$2:$ZZ$1352, 310, MATCH($B$1, resultados!$A$1:$ZZ$1, 0))</f>
        <v/>
      </c>
      <c r="B316">
        <f>INDEX(resultados!$A$2:$ZZ$1352, 310, MATCH($B$2, resultados!$A$1:$ZZ$1, 0))</f>
        <v/>
      </c>
      <c r="C316">
        <f>INDEX(resultados!$A$2:$ZZ$1352, 310, MATCH($B$3, resultados!$A$1:$ZZ$1, 0))</f>
        <v/>
      </c>
    </row>
    <row r="317">
      <c r="A317">
        <f>INDEX(resultados!$A$2:$ZZ$1352, 311, MATCH($B$1, resultados!$A$1:$ZZ$1, 0))</f>
        <v/>
      </c>
      <c r="B317">
        <f>INDEX(resultados!$A$2:$ZZ$1352, 311, MATCH($B$2, resultados!$A$1:$ZZ$1, 0))</f>
        <v/>
      </c>
      <c r="C317">
        <f>INDEX(resultados!$A$2:$ZZ$1352, 311, MATCH($B$3, resultados!$A$1:$ZZ$1, 0))</f>
        <v/>
      </c>
    </row>
    <row r="318">
      <c r="A318">
        <f>INDEX(resultados!$A$2:$ZZ$1352, 312, MATCH($B$1, resultados!$A$1:$ZZ$1, 0))</f>
        <v/>
      </c>
      <c r="B318">
        <f>INDEX(resultados!$A$2:$ZZ$1352, 312, MATCH($B$2, resultados!$A$1:$ZZ$1, 0))</f>
        <v/>
      </c>
      <c r="C318">
        <f>INDEX(resultados!$A$2:$ZZ$1352, 312, MATCH($B$3, resultados!$A$1:$ZZ$1, 0))</f>
        <v/>
      </c>
    </row>
    <row r="319">
      <c r="A319">
        <f>INDEX(resultados!$A$2:$ZZ$1352, 313, MATCH($B$1, resultados!$A$1:$ZZ$1, 0))</f>
        <v/>
      </c>
      <c r="B319">
        <f>INDEX(resultados!$A$2:$ZZ$1352, 313, MATCH($B$2, resultados!$A$1:$ZZ$1, 0))</f>
        <v/>
      </c>
      <c r="C319">
        <f>INDEX(resultados!$A$2:$ZZ$1352, 313, MATCH($B$3, resultados!$A$1:$ZZ$1, 0))</f>
        <v/>
      </c>
    </row>
    <row r="320">
      <c r="A320">
        <f>INDEX(resultados!$A$2:$ZZ$1352, 314, MATCH($B$1, resultados!$A$1:$ZZ$1, 0))</f>
        <v/>
      </c>
      <c r="B320">
        <f>INDEX(resultados!$A$2:$ZZ$1352, 314, MATCH($B$2, resultados!$A$1:$ZZ$1, 0))</f>
        <v/>
      </c>
      <c r="C320">
        <f>INDEX(resultados!$A$2:$ZZ$1352, 314, MATCH($B$3, resultados!$A$1:$ZZ$1, 0))</f>
        <v/>
      </c>
    </row>
    <row r="321">
      <c r="A321">
        <f>INDEX(resultados!$A$2:$ZZ$1352, 315, MATCH($B$1, resultados!$A$1:$ZZ$1, 0))</f>
        <v/>
      </c>
      <c r="B321">
        <f>INDEX(resultados!$A$2:$ZZ$1352, 315, MATCH($B$2, resultados!$A$1:$ZZ$1, 0))</f>
        <v/>
      </c>
      <c r="C321">
        <f>INDEX(resultados!$A$2:$ZZ$1352, 315, MATCH($B$3, resultados!$A$1:$ZZ$1, 0))</f>
        <v/>
      </c>
    </row>
    <row r="322">
      <c r="A322">
        <f>INDEX(resultados!$A$2:$ZZ$1352, 316, MATCH($B$1, resultados!$A$1:$ZZ$1, 0))</f>
        <v/>
      </c>
      <c r="B322">
        <f>INDEX(resultados!$A$2:$ZZ$1352, 316, MATCH($B$2, resultados!$A$1:$ZZ$1, 0))</f>
        <v/>
      </c>
      <c r="C322">
        <f>INDEX(resultados!$A$2:$ZZ$1352, 316, MATCH($B$3, resultados!$A$1:$ZZ$1, 0))</f>
        <v/>
      </c>
    </row>
    <row r="323">
      <c r="A323">
        <f>INDEX(resultados!$A$2:$ZZ$1352, 317, MATCH($B$1, resultados!$A$1:$ZZ$1, 0))</f>
        <v/>
      </c>
      <c r="B323">
        <f>INDEX(resultados!$A$2:$ZZ$1352, 317, MATCH($B$2, resultados!$A$1:$ZZ$1, 0))</f>
        <v/>
      </c>
      <c r="C323">
        <f>INDEX(resultados!$A$2:$ZZ$1352, 317, MATCH($B$3, resultados!$A$1:$ZZ$1, 0))</f>
        <v/>
      </c>
    </row>
    <row r="324">
      <c r="A324">
        <f>INDEX(resultados!$A$2:$ZZ$1352, 318, MATCH($B$1, resultados!$A$1:$ZZ$1, 0))</f>
        <v/>
      </c>
      <c r="B324">
        <f>INDEX(resultados!$A$2:$ZZ$1352, 318, MATCH($B$2, resultados!$A$1:$ZZ$1, 0))</f>
        <v/>
      </c>
      <c r="C324">
        <f>INDEX(resultados!$A$2:$ZZ$1352, 318, MATCH($B$3, resultados!$A$1:$ZZ$1, 0))</f>
        <v/>
      </c>
    </row>
    <row r="325">
      <c r="A325">
        <f>INDEX(resultados!$A$2:$ZZ$1352, 319, MATCH($B$1, resultados!$A$1:$ZZ$1, 0))</f>
        <v/>
      </c>
      <c r="B325">
        <f>INDEX(resultados!$A$2:$ZZ$1352, 319, MATCH($B$2, resultados!$A$1:$ZZ$1, 0))</f>
        <v/>
      </c>
      <c r="C325">
        <f>INDEX(resultados!$A$2:$ZZ$1352, 319, MATCH($B$3, resultados!$A$1:$ZZ$1, 0))</f>
        <v/>
      </c>
    </row>
    <row r="326">
      <c r="A326">
        <f>INDEX(resultados!$A$2:$ZZ$1352, 320, MATCH($B$1, resultados!$A$1:$ZZ$1, 0))</f>
        <v/>
      </c>
      <c r="B326">
        <f>INDEX(resultados!$A$2:$ZZ$1352, 320, MATCH($B$2, resultados!$A$1:$ZZ$1, 0))</f>
        <v/>
      </c>
      <c r="C326">
        <f>INDEX(resultados!$A$2:$ZZ$1352, 320, MATCH($B$3, resultados!$A$1:$ZZ$1, 0))</f>
        <v/>
      </c>
    </row>
    <row r="327">
      <c r="A327">
        <f>INDEX(resultados!$A$2:$ZZ$1352, 321, MATCH($B$1, resultados!$A$1:$ZZ$1, 0))</f>
        <v/>
      </c>
      <c r="B327">
        <f>INDEX(resultados!$A$2:$ZZ$1352, 321, MATCH($B$2, resultados!$A$1:$ZZ$1, 0))</f>
        <v/>
      </c>
      <c r="C327">
        <f>INDEX(resultados!$A$2:$ZZ$1352, 321, MATCH($B$3, resultados!$A$1:$ZZ$1, 0))</f>
        <v/>
      </c>
    </row>
    <row r="328">
      <c r="A328">
        <f>INDEX(resultados!$A$2:$ZZ$1352, 322, MATCH($B$1, resultados!$A$1:$ZZ$1, 0))</f>
        <v/>
      </c>
      <c r="B328">
        <f>INDEX(resultados!$A$2:$ZZ$1352, 322, MATCH($B$2, resultados!$A$1:$ZZ$1, 0))</f>
        <v/>
      </c>
      <c r="C328">
        <f>INDEX(resultados!$A$2:$ZZ$1352, 322, MATCH($B$3, resultados!$A$1:$ZZ$1, 0))</f>
        <v/>
      </c>
    </row>
    <row r="329">
      <c r="A329">
        <f>INDEX(resultados!$A$2:$ZZ$1352, 323, MATCH($B$1, resultados!$A$1:$ZZ$1, 0))</f>
        <v/>
      </c>
      <c r="B329">
        <f>INDEX(resultados!$A$2:$ZZ$1352, 323, MATCH($B$2, resultados!$A$1:$ZZ$1, 0))</f>
        <v/>
      </c>
      <c r="C329">
        <f>INDEX(resultados!$A$2:$ZZ$1352, 323, MATCH($B$3, resultados!$A$1:$ZZ$1, 0))</f>
        <v/>
      </c>
    </row>
    <row r="330">
      <c r="A330">
        <f>INDEX(resultados!$A$2:$ZZ$1352, 324, MATCH($B$1, resultados!$A$1:$ZZ$1, 0))</f>
        <v/>
      </c>
      <c r="B330">
        <f>INDEX(resultados!$A$2:$ZZ$1352, 324, MATCH($B$2, resultados!$A$1:$ZZ$1, 0))</f>
        <v/>
      </c>
      <c r="C330">
        <f>INDEX(resultados!$A$2:$ZZ$1352, 324, MATCH($B$3, resultados!$A$1:$ZZ$1, 0))</f>
        <v/>
      </c>
    </row>
    <row r="331">
      <c r="A331">
        <f>INDEX(resultados!$A$2:$ZZ$1352, 325, MATCH($B$1, resultados!$A$1:$ZZ$1, 0))</f>
        <v/>
      </c>
      <c r="B331">
        <f>INDEX(resultados!$A$2:$ZZ$1352, 325, MATCH($B$2, resultados!$A$1:$ZZ$1, 0))</f>
        <v/>
      </c>
      <c r="C331">
        <f>INDEX(resultados!$A$2:$ZZ$1352, 325, MATCH($B$3, resultados!$A$1:$ZZ$1, 0))</f>
        <v/>
      </c>
    </row>
    <row r="332">
      <c r="A332">
        <f>INDEX(resultados!$A$2:$ZZ$1352, 326, MATCH($B$1, resultados!$A$1:$ZZ$1, 0))</f>
        <v/>
      </c>
      <c r="B332">
        <f>INDEX(resultados!$A$2:$ZZ$1352, 326, MATCH($B$2, resultados!$A$1:$ZZ$1, 0))</f>
        <v/>
      </c>
      <c r="C332">
        <f>INDEX(resultados!$A$2:$ZZ$1352, 326, MATCH($B$3, resultados!$A$1:$ZZ$1, 0))</f>
        <v/>
      </c>
    </row>
    <row r="333">
      <c r="A333">
        <f>INDEX(resultados!$A$2:$ZZ$1352, 327, MATCH($B$1, resultados!$A$1:$ZZ$1, 0))</f>
        <v/>
      </c>
      <c r="B333">
        <f>INDEX(resultados!$A$2:$ZZ$1352, 327, MATCH($B$2, resultados!$A$1:$ZZ$1, 0))</f>
        <v/>
      </c>
      <c r="C333">
        <f>INDEX(resultados!$A$2:$ZZ$1352, 327, MATCH($B$3, resultados!$A$1:$ZZ$1, 0))</f>
        <v/>
      </c>
    </row>
    <row r="334">
      <c r="A334">
        <f>INDEX(resultados!$A$2:$ZZ$1352, 328, MATCH($B$1, resultados!$A$1:$ZZ$1, 0))</f>
        <v/>
      </c>
      <c r="B334">
        <f>INDEX(resultados!$A$2:$ZZ$1352, 328, MATCH($B$2, resultados!$A$1:$ZZ$1, 0))</f>
        <v/>
      </c>
      <c r="C334">
        <f>INDEX(resultados!$A$2:$ZZ$1352, 328, MATCH($B$3, resultados!$A$1:$ZZ$1, 0))</f>
        <v/>
      </c>
    </row>
    <row r="335">
      <c r="A335">
        <f>INDEX(resultados!$A$2:$ZZ$1352, 329, MATCH($B$1, resultados!$A$1:$ZZ$1, 0))</f>
        <v/>
      </c>
      <c r="B335">
        <f>INDEX(resultados!$A$2:$ZZ$1352, 329, MATCH($B$2, resultados!$A$1:$ZZ$1, 0))</f>
        <v/>
      </c>
      <c r="C335">
        <f>INDEX(resultados!$A$2:$ZZ$1352, 329, MATCH($B$3, resultados!$A$1:$ZZ$1, 0))</f>
        <v/>
      </c>
    </row>
    <row r="336">
      <c r="A336">
        <f>INDEX(resultados!$A$2:$ZZ$1352, 330, MATCH($B$1, resultados!$A$1:$ZZ$1, 0))</f>
        <v/>
      </c>
      <c r="B336">
        <f>INDEX(resultados!$A$2:$ZZ$1352, 330, MATCH($B$2, resultados!$A$1:$ZZ$1, 0))</f>
        <v/>
      </c>
      <c r="C336">
        <f>INDEX(resultados!$A$2:$ZZ$1352, 330, MATCH($B$3, resultados!$A$1:$ZZ$1, 0))</f>
        <v/>
      </c>
    </row>
    <row r="337">
      <c r="A337">
        <f>INDEX(resultados!$A$2:$ZZ$1352, 331, MATCH($B$1, resultados!$A$1:$ZZ$1, 0))</f>
        <v/>
      </c>
      <c r="B337">
        <f>INDEX(resultados!$A$2:$ZZ$1352, 331, MATCH($B$2, resultados!$A$1:$ZZ$1, 0))</f>
        <v/>
      </c>
      <c r="C337">
        <f>INDEX(resultados!$A$2:$ZZ$1352, 331, MATCH($B$3, resultados!$A$1:$ZZ$1, 0))</f>
        <v/>
      </c>
    </row>
    <row r="338">
      <c r="A338">
        <f>INDEX(resultados!$A$2:$ZZ$1352, 332, MATCH($B$1, resultados!$A$1:$ZZ$1, 0))</f>
        <v/>
      </c>
      <c r="B338">
        <f>INDEX(resultados!$A$2:$ZZ$1352, 332, MATCH($B$2, resultados!$A$1:$ZZ$1, 0))</f>
        <v/>
      </c>
      <c r="C338">
        <f>INDEX(resultados!$A$2:$ZZ$1352, 332, MATCH($B$3, resultados!$A$1:$ZZ$1, 0))</f>
        <v/>
      </c>
    </row>
    <row r="339">
      <c r="A339">
        <f>INDEX(resultados!$A$2:$ZZ$1352, 333, MATCH($B$1, resultados!$A$1:$ZZ$1, 0))</f>
        <v/>
      </c>
      <c r="B339">
        <f>INDEX(resultados!$A$2:$ZZ$1352, 333, MATCH($B$2, resultados!$A$1:$ZZ$1, 0))</f>
        <v/>
      </c>
      <c r="C339">
        <f>INDEX(resultados!$A$2:$ZZ$1352, 333, MATCH($B$3, resultados!$A$1:$ZZ$1, 0))</f>
        <v/>
      </c>
    </row>
    <row r="340">
      <c r="A340">
        <f>INDEX(resultados!$A$2:$ZZ$1352, 334, MATCH($B$1, resultados!$A$1:$ZZ$1, 0))</f>
        <v/>
      </c>
      <c r="B340">
        <f>INDEX(resultados!$A$2:$ZZ$1352, 334, MATCH($B$2, resultados!$A$1:$ZZ$1, 0))</f>
        <v/>
      </c>
      <c r="C340">
        <f>INDEX(resultados!$A$2:$ZZ$1352, 334, MATCH($B$3, resultados!$A$1:$ZZ$1, 0))</f>
        <v/>
      </c>
    </row>
    <row r="341">
      <c r="A341">
        <f>INDEX(resultados!$A$2:$ZZ$1352, 335, MATCH($B$1, resultados!$A$1:$ZZ$1, 0))</f>
        <v/>
      </c>
      <c r="B341">
        <f>INDEX(resultados!$A$2:$ZZ$1352, 335, MATCH($B$2, resultados!$A$1:$ZZ$1, 0))</f>
        <v/>
      </c>
      <c r="C341">
        <f>INDEX(resultados!$A$2:$ZZ$1352, 335, MATCH($B$3, resultados!$A$1:$ZZ$1, 0))</f>
        <v/>
      </c>
    </row>
    <row r="342">
      <c r="A342">
        <f>INDEX(resultados!$A$2:$ZZ$1352, 336, MATCH($B$1, resultados!$A$1:$ZZ$1, 0))</f>
        <v/>
      </c>
      <c r="B342">
        <f>INDEX(resultados!$A$2:$ZZ$1352, 336, MATCH($B$2, resultados!$A$1:$ZZ$1, 0))</f>
        <v/>
      </c>
      <c r="C342">
        <f>INDEX(resultados!$A$2:$ZZ$1352, 336, MATCH($B$3, resultados!$A$1:$ZZ$1, 0))</f>
        <v/>
      </c>
    </row>
    <row r="343">
      <c r="A343">
        <f>INDEX(resultados!$A$2:$ZZ$1352, 337, MATCH($B$1, resultados!$A$1:$ZZ$1, 0))</f>
        <v/>
      </c>
      <c r="B343">
        <f>INDEX(resultados!$A$2:$ZZ$1352, 337, MATCH($B$2, resultados!$A$1:$ZZ$1, 0))</f>
        <v/>
      </c>
      <c r="C343">
        <f>INDEX(resultados!$A$2:$ZZ$1352, 337, MATCH($B$3, resultados!$A$1:$ZZ$1, 0))</f>
        <v/>
      </c>
    </row>
    <row r="344">
      <c r="A344">
        <f>INDEX(resultados!$A$2:$ZZ$1352, 338, MATCH($B$1, resultados!$A$1:$ZZ$1, 0))</f>
        <v/>
      </c>
      <c r="B344">
        <f>INDEX(resultados!$A$2:$ZZ$1352, 338, MATCH($B$2, resultados!$A$1:$ZZ$1, 0))</f>
        <v/>
      </c>
      <c r="C344">
        <f>INDEX(resultados!$A$2:$ZZ$1352, 338, MATCH($B$3, resultados!$A$1:$ZZ$1, 0))</f>
        <v/>
      </c>
    </row>
    <row r="345">
      <c r="A345">
        <f>INDEX(resultados!$A$2:$ZZ$1352, 339, MATCH($B$1, resultados!$A$1:$ZZ$1, 0))</f>
        <v/>
      </c>
      <c r="B345">
        <f>INDEX(resultados!$A$2:$ZZ$1352, 339, MATCH($B$2, resultados!$A$1:$ZZ$1, 0))</f>
        <v/>
      </c>
      <c r="C345">
        <f>INDEX(resultados!$A$2:$ZZ$1352, 339, MATCH($B$3, resultados!$A$1:$ZZ$1, 0))</f>
        <v/>
      </c>
    </row>
    <row r="346">
      <c r="A346">
        <f>INDEX(resultados!$A$2:$ZZ$1352, 340, MATCH($B$1, resultados!$A$1:$ZZ$1, 0))</f>
        <v/>
      </c>
      <c r="B346">
        <f>INDEX(resultados!$A$2:$ZZ$1352, 340, MATCH($B$2, resultados!$A$1:$ZZ$1, 0))</f>
        <v/>
      </c>
      <c r="C346">
        <f>INDEX(resultados!$A$2:$ZZ$1352, 340, MATCH($B$3, resultados!$A$1:$ZZ$1, 0))</f>
        <v/>
      </c>
    </row>
    <row r="347">
      <c r="A347">
        <f>INDEX(resultados!$A$2:$ZZ$1352, 341, MATCH($B$1, resultados!$A$1:$ZZ$1, 0))</f>
        <v/>
      </c>
      <c r="B347">
        <f>INDEX(resultados!$A$2:$ZZ$1352, 341, MATCH($B$2, resultados!$A$1:$ZZ$1, 0))</f>
        <v/>
      </c>
      <c r="C347">
        <f>INDEX(resultados!$A$2:$ZZ$1352, 341, MATCH($B$3, resultados!$A$1:$ZZ$1, 0))</f>
        <v/>
      </c>
    </row>
    <row r="348">
      <c r="A348">
        <f>INDEX(resultados!$A$2:$ZZ$1352, 342, MATCH($B$1, resultados!$A$1:$ZZ$1, 0))</f>
        <v/>
      </c>
      <c r="B348">
        <f>INDEX(resultados!$A$2:$ZZ$1352, 342, MATCH($B$2, resultados!$A$1:$ZZ$1, 0))</f>
        <v/>
      </c>
      <c r="C348">
        <f>INDEX(resultados!$A$2:$ZZ$1352, 342, MATCH($B$3, resultados!$A$1:$ZZ$1, 0))</f>
        <v/>
      </c>
    </row>
    <row r="349">
      <c r="A349">
        <f>INDEX(resultados!$A$2:$ZZ$1352, 343, MATCH($B$1, resultados!$A$1:$ZZ$1, 0))</f>
        <v/>
      </c>
      <c r="B349">
        <f>INDEX(resultados!$A$2:$ZZ$1352, 343, MATCH($B$2, resultados!$A$1:$ZZ$1, 0))</f>
        <v/>
      </c>
      <c r="C349">
        <f>INDEX(resultados!$A$2:$ZZ$1352, 343, MATCH($B$3, resultados!$A$1:$ZZ$1, 0))</f>
        <v/>
      </c>
    </row>
    <row r="350">
      <c r="A350">
        <f>INDEX(resultados!$A$2:$ZZ$1352, 344, MATCH($B$1, resultados!$A$1:$ZZ$1, 0))</f>
        <v/>
      </c>
      <c r="B350">
        <f>INDEX(resultados!$A$2:$ZZ$1352, 344, MATCH($B$2, resultados!$A$1:$ZZ$1, 0))</f>
        <v/>
      </c>
      <c r="C350">
        <f>INDEX(resultados!$A$2:$ZZ$1352, 344, MATCH($B$3, resultados!$A$1:$ZZ$1, 0))</f>
        <v/>
      </c>
    </row>
    <row r="351">
      <c r="A351">
        <f>INDEX(resultados!$A$2:$ZZ$1352, 345, MATCH($B$1, resultados!$A$1:$ZZ$1, 0))</f>
        <v/>
      </c>
      <c r="B351">
        <f>INDEX(resultados!$A$2:$ZZ$1352, 345, MATCH($B$2, resultados!$A$1:$ZZ$1, 0))</f>
        <v/>
      </c>
      <c r="C351">
        <f>INDEX(resultados!$A$2:$ZZ$1352, 345, MATCH($B$3, resultados!$A$1:$ZZ$1, 0))</f>
        <v/>
      </c>
    </row>
    <row r="352">
      <c r="A352">
        <f>INDEX(resultados!$A$2:$ZZ$1352, 346, MATCH($B$1, resultados!$A$1:$ZZ$1, 0))</f>
        <v/>
      </c>
      <c r="B352">
        <f>INDEX(resultados!$A$2:$ZZ$1352, 346, MATCH($B$2, resultados!$A$1:$ZZ$1, 0))</f>
        <v/>
      </c>
      <c r="C352">
        <f>INDEX(resultados!$A$2:$ZZ$1352, 346, MATCH($B$3, resultados!$A$1:$ZZ$1, 0))</f>
        <v/>
      </c>
    </row>
    <row r="353">
      <c r="A353">
        <f>INDEX(resultados!$A$2:$ZZ$1352, 347, MATCH($B$1, resultados!$A$1:$ZZ$1, 0))</f>
        <v/>
      </c>
      <c r="B353">
        <f>INDEX(resultados!$A$2:$ZZ$1352, 347, MATCH($B$2, resultados!$A$1:$ZZ$1, 0))</f>
        <v/>
      </c>
      <c r="C353">
        <f>INDEX(resultados!$A$2:$ZZ$1352, 347, MATCH($B$3, resultados!$A$1:$ZZ$1, 0))</f>
        <v/>
      </c>
    </row>
    <row r="354">
      <c r="A354">
        <f>INDEX(resultados!$A$2:$ZZ$1352, 348, MATCH($B$1, resultados!$A$1:$ZZ$1, 0))</f>
        <v/>
      </c>
      <c r="B354">
        <f>INDEX(resultados!$A$2:$ZZ$1352, 348, MATCH($B$2, resultados!$A$1:$ZZ$1, 0))</f>
        <v/>
      </c>
      <c r="C354">
        <f>INDEX(resultados!$A$2:$ZZ$1352, 348, MATCH($B$3, resultados!$A$1:$ZZ$1, 0))</f>
        <v/>
      </c>
    </row>
    <row r="355">
      <c r="A355">
        <f>INDEX(resultados!$A$2:$ZZ$1352, 349, MATCH($B$1, resultados!$A$1:$ZZ$1, 0))</f>
        <v/>
      </c>
      <c r="B355">
        <f>INDEX(resultados!$A$2:$ZZ$1352, 349, MATCH($B$2, resultados!$A$1:$ZZ$1, 0))</f>
        <v/>
      </c>
      <c r="C355">
        <f>INDEX(resultados!$A$2:$ZZ$1352, 349, MATCH($B$3, resultados!$A$1:$ZZ$1, 0))</f>
        <v/>
      </c>
    </row>
    <row r="356">
      <c r="A356">
        <f>INDEX(resultados!$A$2:$ZZ$1352, 350, MATCH($B$1, resultados!$A$1:$ZZ$1, 0))</f>
        <v/>
      </c>
      <c r="B356">
        <f>INDEX(resultados!$A$2:$ZZ$1352, 350, MATCH($B$2, resultados!$A$1:$ZZ$1, 0))</f>
        <v/>
      </c>
      <c r="C356">
        <f>INDEX(resultados!$A$2:$ZZ$1352, 350, MATCH($B$3, resultados!$A$1:$ZZ$1, 0))</f>
        <v/>
      </c>
    </row>
    <row r="357">
      <c r="A357">
        <f>INDEX(resultados!$A$2:$ZZ$1352, 351, MATCH($B$1, resultados!$A$1:$ZZ$1, 0))</f>
        <v/>
      </c>
      <c r="B357">
        <f>INDEX(resultados!$A$2:$ZZ$1352, 351, MATCH($B$2, resultados!$A$1:$ZZ$1, 0))</f>
        <v/>
      </c>
      <c r="C357">
        <f>INDEX(resultados!$A$2:$ZZ$1352, 351, MATCH($B$3, resultados!$A$1:$ZZ$1, 0))</f>
        <v/>
      </c>
    </row>
    <row r="358">
      <c r="A358">
        <f>INDEX(resultados!$A$2:$ZZ$1352, 352, MATCH($B$1, resultados!$A$1:$ZZ$1, 0))</f>
        <v/>
      </c>
      <c r="B358">
        <f>INDEX(resultados!$A$2:$ZZ$1352, 352, MATCH($B$2, resultados!$A$1:$ZZ$1, 0))</f>
        <v/>
      </c>
      <c r="C358">
        <f>INDEX(resultados!$A$2:$ZZ$1352, 352, MATCH($B$3, resultados!$A$1:$ZZ$1, 0))</f>
        <v/>
      </c>
    </row>
    <row r="359">
      <c r="A359">
        <f>INDEX(resultados!$A$2:$ZZ$1352, 353, MATCH($B$1, resultados!$A$1:$ZZ$1, 0))</f>
        <v/>
      </c>
      <c r="B359">
        <f>INDEX(resultados!$A$2:$ZZ$1352, 353, MATCH($B$2, resultados!$A$1:$ZZ$1, 0))</f>
        <v/>
      </c>
      <c r="C359">
        <f>INDEX(resultados!$A$2:$ZZ$1352, 353, MATCH($B$3, resultados!$A$1:$ZZ$1, 0))</f>
        <v/>
      </c>
    </row>
    <row r="360">
      <c r="A360">
        <f>INDEX(resultados!$A$2:$ZZ$1352, 354, MATCH($B$1, resultados!$A$1:$ZZ$1, 0))</f>
        <v/>
      </c>
      <c r="B360">
        <f>INDEX(resultados!$A$2:$ZZ$1352, 354, MATCH($B$2, resultados!$A$1:$ZZ$1, 0))</f>
        <v/>
      </c>
      <c r="C360">
        <f>INDEX(resultados!$A$2:$ZZ$1352, 354, MATCH($B$3, resultados!$A$1:$ZZ$1, 0))</f>
        <v/>
      </c>
    </row>
    <row r="361">
      <c r="A361">
        <f>INDEX(resultados!$A$2:$ZZ$1352, 355, MATCH($B$1, resultados!$A$1:$ZZ$1, 0))</f>
        <v/>
      </c>
      <c r="B361">
        <f>INDEX(resultados!$A$2:$ZZ$1352, 355, MATCH($B$2, resultados!$A$1:$ZZ$1, 0))</f>
        <v/>
      </c>
      <c r="C361">
        <f>INDEX(resultados!$A$2:$ZZ$1352, 355, MATCH($B$3, resultados!$A$1:$ZZ$1, 0))</f>
        <v/>
      </c>
    </row>
    <row r="362">
      <c r="A362">
        <f>INDEX(resultados!$A$2:$ZZ$1352, 356, MATCH($B$1, resultados!$A$1:$ZZ$1, 0))</f>
        <v/>
      </c>
      <c r="B362">
        <f>INDEX(resultados!$A$2:$ZZ$1352, 356, MATCH($B$2, resultados!$A$1:$ZZ$1, 0))</f>
        <v/>
      </c>
      <c r="C362">
        <f>INDEX(resultados!$A$2:$ZZ$1352, 356, MATCH($B$3, resultados!$A$1:$ZZ$1, 0))</f>
        <v/>
      </c>
    </row>
    <row r="363">
      <c r="A363">
        <f>INDEX(resultados!$A$2:$ZZ$1352, 357, MATCH($B$1, resultados!$A$1:$ZZ$1, 0))</f>
        <v/>
      </c>
      <c r="B363">
        <f>INDEX(resultados!$A$2:$ZZ$1352, 357, MATCH($B$2, resultados!$A$1:$ZZ$1, 0))</f>
        <v/>
      </c>
      <c r="C363">
        <f>INDEX(resultados!$A$2:$ZZ$1352, 357, MATCH($B$3, resultados!$A$1:$ZZ$1, 0))</f>
        <v/>
      </c>
    </row>
    <row r="364">
      <c r="A364">
        <f>INDEX(resultados!$A$2:$ZZ$1352, 358, MATCH($B$1, resultados!$A$1:$ZZ$1, 0))</f>
        <v/>
      </c>
      <c r="B364">
        <f>INDEX(resultados!$A$2:$ZZ$1352, 358, MATCH($B$2, resultados!$A$1:$ZZ$1, 0))</f>
        <v/>
      </c>
      <c r="C364">
        <f>INDEX(resultados!$A$2:$ZZ$1352, 358, MATCH($B$3, resultados!$A$1:$ZZ$1, 0))</f>
        <v/>
      </c>
    </row>
    <row r="365">
      <c r="A365">
        <f>INDEX(resultados!$A$2:$ZZ$1352, 359, MATCH($B$1, resultados!$A$1:$ZZ$1, 0))</f>
        <v/>
      </c>
      <c r="B365">
        <f>INDEX(resultados!$A$2:$ZZ$1352, 359, MATCH($B$2, resultados!$A$1:$ZZ$1, 0))</f>
        <v/>
      </c>
      <c r="C365">
        <f>INDEX(resultados!$A$2:$ZZ$1352, 359, MATCH($B$3, resultados!$A$1:$ZZ$1, 0))</f>
        <v/>
      </c>
    </row>
    <row r="366">
      <c r="A366">
        <f>INDEX(resultados!$A$2:$ZZ$1352, 360, MATCH($B$1, resultados!$A$1:$ZZ$1, 0))</f>
        <v/>
      </c>
      <c r="B366">
        <f>INDEX(resultados!$A$2:$ZZ$1352, 360, MATCH($B$2, resultados!$A$1:$ZZ$1, 0))</f>
        <v/>
      </c>
      <c r="C366">
        <f>INDEX(resultados!$A$2:$ZZ$1352, 360, MATCH($B$3, resultados!$A$1:$ZZ$1, 0))</f>
        <v/>
      </c>
    </row>
    <row r="367">
      <c r="A367">
        <f>INDEX(resultados!$A$2:$ZZ$1352, 361, MATCH($B$1, resultados!$A$1:$ZZ$1, 0))</f>
        <v/>
      </c>
      <c r="B367">
        <f>INDEX(resultados!$A$2:$ZZ$1352, 361, MATCH($B$2, resultados!$A$1:$ZZ$1, 0))</f>
        <v/>
      </c>
      <c r="C367">
        <f>INDEX(resultados!$A$2:$ZZ$1352, 361, MATCH($B$3, resultados!$A$1:$ZZ$1, 0))</f>
        <v/>
      </c>
    </row>
    <row r="368">
      <c r="A368">
        <f>INDEX(resultados!$A$2:$ZZ$1352, 362, MATCH($B$1, resultados!$A$1:$ZZ$1, 0))</f>
        <v/>
      </c>
      <c r="B368">
        <f>INDEX(resultados!$A$2:$ZZ$1352, 362, MATCH($B$2, resultados!$A$1:$ZZ$1, 0))</f>
        <v/>
      </c>
      <c r="C368">
        <f>INDEX(resultados!$A$2:$ZZ$1352, 362, MATCH($B$3, resultados!$A$1:$ZZ$1, 0))</f>
        <v/>
      </c>
    </row>
    <row r="369">
      <c r="A369">
        <f>INDEX(resultados!$A$2:$ZZ$1352, 363, MATCH($B$1, resultados!$A$1:$ZZ$1, 0))</f>
        <v/>
      </c>
      <c r="B369">
        <f>INDEX(resultados!$A$2:$ZZ$1352, 363, MATCH($B$2, resultados!$A$1:$ZZ$1, 0))</f>
        <v/>
      </c>
      <c r="C369">
        <f>INDEX(resultados!$A$2:$ZZ$1352, 363, MATCH($B$3, resultados!$A$1:$ZZ$1, 0))</f>
        <v/>
      </c>
    </row>
    <row r="370">
      <c r="A370">
        <f>INDEX(resultados!$A$2:$ZZ$1352, 364, MATCH($B$1, resultados!$A$1:$ZZ$1, 0))</f>
        <v/>
      </c>
      <c r="B370">
        <f>INDEX(resultados!$A$2:$ZZ$1352, 364, MATCH($B$2, resultados!$A$1:$ZZ$1, 0))</f>
        <v/>
      </c>
      <c r="C370">
        <f>INDEX(resultados!$A$2:$ZZ$1352, 364, MATCH($B$3, resultados!$A$1:$ZZ$1, 0))</f>
        <v/>
      </c>
    </row>
    <row r="371">
      <c r="A371">
        <f>INDEX(resultados!$A$2:$ZZ$1352, 365, MATCH($B$1, resultados!$A$1:$ZZ$1, 0))</f>
        <v/>
      </c>
      <c r="B371">
        <f>INDEX(resultados!$A$2:$ZZ$1352, 365, MATCH($B$2, resultados!$A$1:$ZZ$1, 0))</f>
        <v/>
      </c>
      <c r="C371">
        <f>INDEX(resultados!$A$2:$ZZ$1352, 365, MATCH($B$3, resultados!$A$1:$ZZ$1, 0))</f>
        <v/>
      </c>
    </row>
    <row r="372">
      <c r="A372">
        <f>INDEX(resultados!$A$2:$ZZ$1352, 366, MATCH($B$1, resultados!$A$1:$ZZ$1, 0))</f>
        <v/>
      </c>
      <c r="B372">
        <f>INDEX(resultados!$A$2:$ZZ$1352, 366, MATCH($B$2, resultados!$A$1:$ZZ$1, 0))</f>
        <v/>
      </c>
      <c r="C372">
        <f>INDEX(resultados!$A$2:$ZZ$1352, 366, MATCH($B$3, resultados!$A$1:$ZZ$1, 0))</f>
        <v/>
      </c>
    </row>
    <row r="373">
      <c r="A373">
        <f>INDEX(resultados!$A$2:$ZZ$1352, 367, MATCH($B$1, resultados!$A$1:$ZZ$1, 0))</f>
        <v/>
      </c>
      <c r="B373">
        <f>INDEX(resultados!$A$2:$ZZ$1352, 367, MATCH($B$2, resultados!$A$1:$ZZ$1, 0))</f>
        <v/>
      </c>
      <c r="C373">
        <f>INDEX(resultados!$A$2:$ZZ$1352, 367, MATCH($B$3, resultados!$A$1:$ZZ$1, 0))</f>
        <v/>
      </c>
    </row>
    <row r="374">
      <c r="A374">
        <f>INDEX(resultados!$A$2:$ZZ$1352, 368, MATCH($B$1, resultados!$A$1:$ZZ$1, 0))</f>
        <v/>
      </c>
      <c r="B374">
        <f>INDEX(resultados!$A$2:$ZZ$1352, 368, MATCH($B$2, resultados!$A$1:$ZZ$1, 0))</f>
        <v/>
      </c>
      <c r="C374">
        <f>INDEX(resultados!$A$2:$ZZ$1352, 368, MATCH($B$3, resultados!$A$1:$ZZ$1, 0))</f>
        <v/>
      </c>
    </row>
    <row r="375">
      <c r="A375">
        <f>INDEX(resultados!$A$2:$ZZ$1352, 369, MATCH($B$1, resultados!$A$1:$ZZ$1, 0))</f>
        <v/>
      </c>
      <c r="B375">
        <f>INDEX(resultados!$A$2:$ZZ$1352, 369, MATCH($B$2, resultados!$A$1:$ZZ$1, 0))</f>
        <v/>
      </c>
      <c r="C375">
        <f>INDEX(resultados!$A$2:$ZZ$1352, 369, MATCH($B$3, resultados!$A$1:$ZZ$1, 0))</f>
        <v/>
      </c>
    </row>
    <row r="376">
      <c r="A376">
        <f>INDEX(resultados!$A$2:$ZZ$1352, 370, MATCH($B$1, resultados!$A$1:$ZZ$1, 0))</f>
        <v/>
      </c>
      <c r="B376">
        <f>INDEX(resultados!$A$2:$ZZ$1352, 370, MATCH($B$2, resultados!$A$1:$ZZ$1, 0))</f>
        <v/>
      </c>
      <c r="C376">
        <f>INDEX(resultados!$A$2:$ZZ$1352, 370, MATCH($B$3, resultados!$A$1:$ZZ$1, 0))</f>
        <v/>
      </c>
    </row>
    <row r="377">
      <c r="A377">
        <f>INDEX(resultados!$A$2:$ZZ$1352, 371, MATCH($B$1, resultados!$A$1:$ZZ$1, 0))</f>
        <v/>
      </c>
      <c r="B377">
        <f>INDEX(resultados!$A$2:$ZZ$1352, 371, MATCH($B$2, resultados!$A$1:$ZZ$1, 0))</f>
        <v/>
      </c>
      <c r="C377">
        <f>INDEX(resultados!$A$2:$ZZ$1352, 371, MATCH($B$3, resultados!$A$1:$ZZ$1, 0))</f>
        <v/>
      </c>
    </row>
    <row r="378">
      <c r="A378">
        <f>INDEX(resultados!$A$2:$ZZ$1352, 372, MATCH($B$1, resultados!$A$1:$ZZ$1, 0))</f>
        <v/>
      </c>
      <c r="B378">
        <f>INDEX(resultados!$A$2:$ZZ$1352, 372, MATCH($B$2, resultados!$A$1:$ZZ$1, 0))</f>
        <v/>
      </c>
      <c r="C378">
        <f>INDEX(resultados!$A$2:$ZZ$1352, 372, MATCH($B$3, resultados!$A$1:$ZZ$1, 0))</f>
        <v/>
      </c>
    </row>
    <row r="379">
      <c r="A379">
        <f>INDEX(resultados!$A$2:$ZZ$1352, 373, MATCH($B$1, resultados!$A$1:$ZZ$1, 0))</f>
        <v/>
      </c>
      <c r="B379">
        <f>INDEX(resultados!$A$2:$ZZ$1352, 373, MATCH($B$2, resultados!$A$1:$ZZ$1, 0))</f>
        <v/>
      </c>
      <c r="C379">
        <f>INDEX(resultados!$A$2:$ZZ$1352, 373, MATCH($B$3, resultados!$A$1:$ZZ$1, 0))</f>
        <v/>
      </c>
    </row>
    <row r="380">
      <c r="A380">
        <f>INDEX(resultados!$A$2:$ZZ$1352, 374, MATCH($B$1, resultados!$A$1:$ZZ$1, 0))</f>
        <v/>
      </c>
      <c r="B380">
        <f>INDEX(resultados!$A$2:$ZZ$1352, 374, MATCH($B$2, resultados!$A$1:$ZZ$1, 0))</f>
        <v/>
      </c>
      <c r="C380">
        <f>INDEX(resultados!$A$2:$ZZ$1352, 374, MATCH($B$3, resultados!$A$1:$ZZ$1, 0))</f>
        <v/>
      </c>
    </row>
    <row r="381">
      <c r="A381">
        <f>INDEX(resultados!$A$2:$ZZ$1352, 375, MATCH($B$1, resultados!$A$1:$ZZ$1, 0))</f>
        <v/>
      </c>
      <c r="B381">
        <f>INDEX(resultados!$A$2:$ZZ$1352, 375, MATCH($B$2, resultados!$A$1:$ZZ$1, 0))</f>
        <v/>
      </c>
      <c r="C381">
        <f>INDEX(resultados!$A$2:$ZZ$1352, 375, MATCH($B$3, resultados!$A$1:$ZZ$1, 0))</f>
        <v/>
      </c>
    </row>
    <row r="382">
      <c r="A382">
        <f>INDEX(resultados!$A$2:$ZZ$1352, 376, MATCH($B$1, resultados!$A$1:$ZZ$1, 0))</f>
        <v/>
      </c>
      <c r="B382">
        <f>INDEX(resultados!$A$2:$ZZ$1352, 376, MATCH($B$2, resultados!$A$1:$ZZ$1, 0))</f>
        <v/>
      </c>
      <c r="C382">
        <f>INDEX(resultados!$A$2:$ZZ$1352, 376, MATCH($B$3, resultados!$A$1:$ZZ$1, 0))</f>
        <v/>
      </c>
    </row>
    <row r="383">
      <c r="A383">
        <f>INDEX(resultados!$A$2:$ZZ$1352, 377, MATCH($B$1, resultados!$A$1:$ZZ$1, 0))</f>
        <v/>
      </c>
      <c r="B383">
        <f>INDEX(resultados!$A$2:$ZZ$1352, 377, MATCH($B$2, resultados!$A$1:$ZZ$1, 0))</f>
        <v/>
      </c>
      <c r="C383">
        <f>INDEX(resultados!$A$2:$ZZ$1352, 377, MATCH($B$3, resultados!$A$1:$ZZ$1, 0))</f>
        <v/>
      </c>
    </row>
    <row r="384">
      <c r="A384">
        <f>INDEX(resultados!$A$2:$ZZ$1352, 378, MATCH($B$1, resultados!$A$1:$ZZ$1, 0))</f>
        <v/>
      </c>
      <c r="B384">
        <f>INDEX(resultados!$A$2:$ZZ$1352, 378, MATCH($B$2, resultados!$A$1:$ZZ$1, 0))</f>
        <v/>
      </c>
      <c r="C384">
        <f>INDEX(resultados!$A$2:$ZZ$1352, 378, MATCH($B$3, resultados!$A$1:$ZZ$1, 0))</f>
        <v/>
      </c>
    </row>
    <row r="385">
      <c r="A385">
        <f>INDEX(resultados!$A$2:$ZZ$1352, 379, MATCH($B$1, resultados!$A$1:$ZZ$1, 0))</f>
        <v/>
      </c>
      <c r="B385">
        <f>INDEX(resultados!$A$2:$ZZ$1352, 379, MATCH($B$2, resultados!$A$1:$ZZ$1, 0))</f>
        <v/>
      </c>
      <c r="C385">
        <f>INDEX(resultados!$A$2:$ZZ$1352, 379, MATCH($B$3, resultados!$A$1:$ZZ$1, 0))</f>
        <v/>
      </c>
    </row>
    <row r="386">
      <c r="A386">
        <f>INDEX(resultados!$A$2:$ZZ$1352, 380, MATCH($B$1, resultados!$A$1:$ZZ$1, 0))</f>
        <v/>
      </c>
      <c r="B386">
        <f>INDEX(resultados!$A$2:$ZZ$1352, 380, MATCH($B$2, resultados!$A$1:$ZZ$1, 0))</f>
        <v/>
      </c>
      <c r="C386">
        <f>INDEX(resultados!$A$2:$ZZ$1352, 380, MATCH($B$3, resultados!$A$1:$ZZ$1, 0))</f>
        <v/>
      </c>
    </row>
    <row r="387">
      <c r="A387">
        <f>INDEX(resultados!$A$2:$ZZ$1352, 381, MATCH($B$1, resultados!$A$1:$ZZ$1, 0))</f>
        <v/>
      </c>
      <c r="B387">
        <f>INDEX(resultados!$A$2:$ZZ$1352, 381, MATCH($B$2, resultados!$A$1:$ZZ$1, 0))</f>
        <v/>
      </c>
      <c r="C387">
        <f>INDEX(resultados!$A$2:$ZZ$1352, 381, MATCH($B$3, resultados!$A$1:$ZZ$1, 0))</f>
        <v/>
      </c>
    </row>
    <row r="388">
      <c r="A388">
        <f>INDEX(resultados!$A$2:$ZZ$1352, 382, MATCH($B$1, resultados!$A$1:$ZZ$1, 0))</f>
        <v/>
      </c>
      <c r="B388">
        <f>INDEX(resultados!$A$2:$ZZ$1352, 382, MATCH($B$2, resultados!$A$1:$ZZ$1, 0))</f>
        <v/>
      </c>
      <c r="C388">
        <f>INDEX(resultados!$A$2:$ZZ$1352, 382, MATCH($B$3, resultados!$A$1:$ZZ$1, 0))</f>
        <v/>
      </c>
    </row>
    <row r="389">
      <c r="A389">
        <f>INDEX(resultados!$A$2:$ZZ$1352, 383, MATCH($B$1, resultados!$A$1:$ZZ$1, 0))</f>
        <v/>
      </c>
      <c r="B389">
        <f>INDEX(resultados!$A$2:$ZZ$1352, 383, MATCH($B$2, resultados!$A$1:$ZZ$1, 0))</f>
        <v/>
      </c>
      <c r="C389">
        <f>INDEX(resultados!$A$2:$ZZ$1352, 383, MATCH($B$3, resultados!$A$1:$ZZ$1, 0))</f>
        <v/>
      </c>
    </row>
    <row r="390">
      <c r="A390">
        <f>INDEX(resultados!$A$2:$ZZ$1352, 384, MATCH($B$1, resultados!$A$1:$ZZ$1, 0))</f>
        <v/>
      </c>
      <c r="B390">
        <f>INDEX(resultados!$A$2:$ZZ$1352, 384, MATCH($B$2, resultados!$A$1:$ZZ$1, 0))</f>
        <v/>
      </c>
      <c r="C390">
        <f>INDEX(resultados!$A$2:$ZZ$1352, 384, MATCH($B$3, resultados!$A$1:$ZZ$1, 0))</f>
        <v/>
      </c>
    </row>
    <row r="391">
      <c r="A391">
        <f>INDEX(resultados!$A$2:$ZZ$1352, 385, MATCH($B$1, resultados!$A$1:$ZZ$1, 0))</f>
        <v/>
      </c>
      <c r="B391">
        <f>INDEX(resultados!$A$2:$ZZ$1352, 385, MATCH($B$2, resultados!$A$1:$ZZ$1, 0))</f>
        <v/>
      </c>
      <c r="C391">
        <f>INDEX(resultados!$A$2:$ZZ$1352, 385, MATCH($B$3, resultados!$A$1:$ZZ$1, 0))</f>
        <v/>
      </c>
    </row>
    <row r="392">
      <c r="A392">
        <f>INDEX(resultados!$A$2:$ZZ$1352, 386, MATCH($B$1, resultados!$A$1:$ZZ$1, 0))</f>
        <v/>
      </c>
      <c r="B392">
        <f>INDEX(resultados!$A$2:$ZZ$1352, 386, MATCH($B$2, resultados!$A$1:$ZZ$1, 0))</f>
        <v/>
      </c>
      <c r="C392">
        <f>INDEX(resultados!$A$2:$ZZ$1352, 386, MATCH($B$3, resultados!$A$1:$ZZ$1, 0))</f>
        <v/>
      </c>
    </row>
    <row r="393">
      <c r="A393">
        <f>INDEX(resultados!$A$2:$ZZ$1352, 387, MATCH($B$1, resultados!$A$1:$ZZ$1, 0))</f>
        <v/>
      </c>
      <c r="B393">
        <f>INDEX(resultados!$A$2:$ZZ$1352, 387, MATCH($B$2, resultados!$A$1:$ZZ$1, 0))</f>
        <v/>
      </c>
      <c r="C393">
        <f>INDEX(resultados!$A$2:$ZZ$1352, 387, MATCH($B$3, resultados!$A$1:$ZZ$1, 0))</f>
        <v/>
      </c>
    </row>
    <row r="394">
      <c r="A394">
        <f>INDEX(resultados!$A$2:$ZZ$1352, 388, MATCH($B$1, resultados!$A$1:$ZZ$1, 0))</f>
        <v/>
      </c>
      <c r="B394">
        <f>INDEX(resultados!$A$2:$ZZ$1352, 388, MATCH($B$2, resultados!$A$1:$ZZ$1, 0))</f>
        <v/>
      </c>
      <c r="C394">
        <f>INDEX(resultados!$A$2:$ZZ$1352, 388, MATCH($B$3, resultados!$A$1:$ZZ$1, 0))</f>
        <v/>
      </c>
    </row>
    <row r="395">
      <c r="A395">
        <f>INDEX(resultados!$A$2:$ZZ$1352, 389, MATCH($B$1, resultados!$A$1:$ZZ$1, 0))</f>
        <v/>
      </c>
      <c r="B395">
        <f>INDEX(resultados!$A$2:$ZZ$1352, 389, MATCH($B$2, resultados!$A$1:$ZZ$1, 0))</f>
        <v/>
      </c>
      <c r="C395">
        <f>INDEX(resultados!$A$2:$ZZ$1352, 389, MATCH($B$3, resultados!$A$1:$ZZ$1, 0))</f>
        <v/>
      </c>
    </row>
    <row r="396">
      <c r="A396">
        <f>INDEX(resultados!$A$2:$ZZ$1352, 390, MATCH($B$1, resultados!$A$1:$ZZ$1, 0))</f>
        <v/>
      </c>
      <c r="B396">
        <f>INDEX(resultados!$A$2:$ZZ$1352, 390, MATCH($B$2, resultados!$A$1:$ZZ$1, 0))</f>
        <v/>
      </c>
      <c r="C396">
        <f>INDEX(resultados!$A$2:$ZZ$1352, 390, MATCH($B$3, resultados!$A$1:$ZZ$1, 0))</f>
        <v/>
      </c>
    </row>
    <row r="397">
      <c r="A397">
        <f>INDEX(resultados!$A$2:$ZZ$1352, 391, MATCH($B$1, resultados!$A$1:$ZZ$1, 0))</f>
        <v/>
      </c>
      <c r="B397">
        <f>INDEX(resultados!$A$2:$ZZ$1352, 391, MATCH($B$2, resultados!$A$1:$ZZ$1, 0))</f>
        <v/>
      </c>
      <c r="C397">
        <f>INDEX(resultados!$A$2:$ZZ$1352, 391, MATCH($B$3, resultados!$A$1:$ZZ$1, 0))</f>
        <v/>
      </c>
    </row>
    <row r="398">
      <c r="A398">
        <f>INDEX(resultados!$A$2:$ZZ$1352, 392, MATCH($B$1, resultados!$A$1:$ZZ$1, 0))</f>
        <v/>
      </c>
      <c r="B398">
        <f>INDEX(resultados!$A$2:$ZZ$1352, 392, MATCH($B$2, resultados!$A$1:$ZZ$1, 0))</f>
        <v/>
      </c>
      <c r="C398">
        <f>INDEX(resultados!$A$2:$ZZ$1352, 392, MATCH($B$3, resultados!$A$1:$ZZ$1, 0))</f>
        <v/>
      </c>
    </row>
    <row r="399">
      <c r="A399">
        <f>INDEX(resultados!$A$2:$ZZ$1352, 393, MATCH($B$1, resultados!$A$1:$ZZ$1, 0))</f>
        <v/>
      </c>
      <c r="B399">
        <f>INDEX(resultados!$A$2:$ZZ$1352, 393, MATCH($B$2, resultados!$A$1:$ZZ$1, 0))</f>
        <v/>
      </c>
      <c r="C399">
        <f>INDEX(resultados!$A$2:$ZZ$1352, 393, MATCH($B$3, resultados!$A$1:$ZZ$1, 0))</f>
        <v/>
      </c>
    </row>
    <row r="400">
      <c r="A400">
        <f>INDEX(resultados!$A$2:$ZZ$1352, 394, MATCH($B$1, resultados!$A$1:$ZZ$1, 0))</f>
        <v/>
      </c>
      <c r="B400">
        <f>INDEX(resultados!$A$2:$ZZ$1352, 394, MATCH($B$2, resultados!$A$1:$ZZ$1, 0))</f>
        <v/>
      </c>
      <c r="C400">
        <f>INDEX(resultados!$A$2:$ZZ$1352, 394, MATCH($B$3, resultados!$A$1:$ZZ$1, 0))</f>
        <v/>
      </c>
    </row>
    <row r="401">
      <c r="A401">
        <f>INDEX(resultados!$A$2:$ZZ$1352, 395, MATCH($B$1, resultados!$A$1:$ZZ$1, 0))</f>
        <v/>
      </c>
      <c r="B401">
        <f>INDEX(resultados!$A$2:$ZZ$1352, 395, MATCH($B$2, resultados!$A$1:$ZZ$1, 0))</f>
        <v/>
      </c>
      <c r="C401">
        <f>INDEX(resultados!$A$2:$ZZ$1352, 395, MATCH($B$3, resultados!$A$1:$ZZ$1, 0))</f>
        <v/>
      </c>
    </row>
    <row r="402">
      <c r="A402">
        <f>INDEX(resultados!$A$2:$ZZ$1352, 396, MATCH($B$1, resultados!$A$1:$ZZ$1, 0))</f>
        <v/>
      </c>
      <c r="B402">
        <f>INDEX(resultados!$A$2:$ZZ$1352, 396, MATCH($B$2, resultados!$A$1:$ZZ$1, 0))</f>
        <v/>
      </c>
      <c r="C402">
        <f>INDEX(resultados!$A$2:$ZZ$1352, 396, MATCH($B$3, resultados!$A$1:$ZZ$1, 0))</f>
        <v/>
      </c>
    </row>
    <row r="403">
      <c r="A403">
        <f>INDEX(resultados!$A$2:$ZZ$1352, 397, MATCH($B$1, resultados!$A$1:$ZZ$1, 0))</f>
        <v/>
      </c>
      <c r="B403">
        <f>INDEX(resultados!$A$2:$ZZ$1352, 397, MATCH($B$2, resultados!$A$1:$ZZ$1, 0))</f>
        <v/>
      </c>
      <c r="C403">
        <f>INDEX(resultados!$A$2:$ZZ$1352, 397, MATCH($B$3, resultados!$A$1:$ZZ$1, 0))</f>
        <v/>
      </c>
    </row>
    <row r="404">
      <c r="A404">
        <f>INDEX(resultados!$A$2:$ZZ$1352, 398, MATCH($B$1, resultados!$A$1:$ZZ$1, 0))</f>
        <v/>
      </c>
      <c r="B404">
        <f>INDEX(resultados!$A$2:$ZZ$1352, 398, MATCH($B$2, resultados!$A$1:$ZZ$1, 0))</f>
        <v/>
      </c>
      <c r="C404">
        <f>INDEX(resultados!$A$2:$ZZ$1352, 398, MATCH($B$3, resultados!$A$1:$ZZ$1, 0))</f>
        <v/>
      </c>
    </row>
    <row r="405">
      <c r="A405">
        <f>INDEX(resultados!$A$2:$ZZ$1352, 399, MATCH($B$1, resultados!$A$1:$ZZ$1, 0))</f>
        <v/>
      </c>
      <c r="B405">
        <f>INDEX(resultados!$A$2:$ZZ$1352, 399, MATCH($B$2, resultados!$A$1:$ZZ$1, 0))</f>
        <v/>
      </c>
      <c r="C405">
        <f>INDEX(resultados!$A$2:$ZZ$1352, 399, MATCH($B$3, resultados!$A$1:$ZZ$1, 0))</f>
        <v/>
      </c>
    </row>
    <row r="406">
      <c r="A406">
        <f>INDEX(resultados!$A$2:$ZZ$1352, 400, MATCH($B$1, resultados!$A$1:$ZZ$1, 0))</f>
        <v/>
      </c>
      <c r="B406">
        <f>INDEX(resultados!$A$2:$ZZ$1352, 400, MATCH($B$2, resultados!$A$1:$ZZ$1, 0))</f>
        <v/>
      </c>
      <c r="C406">
        <f>INDEX(resultados!$A$2:$ZZ$1352, 400, MATCH($B$3, resultados!$A$1:$ZZ$1, 0))</f>
        <v/>
      </c>
    </row>
    <row r="407">
      <c r="A407">
        <f>INDEX(resultados!$A$2:$ZZ$1352, 401, MATCH($B$1, resultados!$A$1:$ZZ$1, 0))</f>
        <v/>
      </c>
      <c r="B407">
        <f>INDEX(resultados!$A$2:$ZZ$1352, 401, MATCH($B$2, resultados!$A$1:$ZZ$1, 0))</f>
        <v/>
      </c>
      <c r="C407">
        <f>INDEX(resultados!$A$2:$ZZ$1352, 401, MATCH($B$3, resultados!$A$1:$ZZ$1, 0))</f>
        <v/>
      </c>
    </row>
    <row r="408">
      <c r="A408">
        <f>INDEX(resultados!$A$2:$ZZ$1352, 402, MATCH($B$1, resultados!$A$1:$ZZ$1, 0))</f>
        <v/>
      </c>
      <c r="B408">
        <f>INDEX(resultados!$A$2:$ZZ$1352, 402, MATCH($B$2, resultados!$A$1:$ZZ$1, 0))</f>
        <v/>
      </c>
      <c r="C408">
        <f>INDEX(resultados!$A$2:$ZZ$1352, 402, MATCH($B$3, resultados!$A$1:$ZZ$1, 0))</f>
        <v/>
      </c>
    </row>
    <row r="409">
      <c r="A409">
        <f>INDEX(resultados!$A$2:$ZZ$1352, 403, MATCH($B$1, resultados!$A$1:$ZZ$1, 0))</f>
        <v/>
      </c>
      <c r="B409">
        <f>INDEX(resultados!$A$2:$ZZ$1352, 403, MATCH($B$2, resultados!$A$1:$ZZ$1, 0))</f>
        <v/>
      </c>
      <c r="C409">
        <f>INDEX(resultados!$A$2:$ZZ$1352, 403, MATCH($B$3, resultados!$A$1:$ZZ$1, 0))</f>
        <v/>
      </c>
    </row>
    <row r="410">
      <c r="A410">
        <f>INDEX(resultados!$A$2:$ZZ$1352, 404, MATCH($B$1, resultados!$A$1:$ZZ$1, 0))</f>
        <v/>
      </c>
      <c r="B410">
        <f>INDEX(resultados!$A$2:$ZZ$1352, 404, MATCH($B$2, resultados!$A$1:$ZZ$1, 0))</f>
        <v/>
      </c>
      <c r="C410">
        <f>INDEX(resultados!$A$2:$ZZ$1352, 404, MATCH($B$3, resultados!$A$1:$ZZ$1, 0))</f>
        <v/>
      </c>
    </row>
    <row r="411">
      <c r="A411">
        <f>INDEX(resultados!$A$2:$ZZ$1352, 405, MATCH($B$1, resultados!$A$1:$ZZ$1, 0))</f>
        <v/>
      </c>
      <c r="B411">
        <f>INDEX(resultados!$A$2:$ZZ$1352, 405, MATCH($B$2, resultados!$A$1:$ZZ$1, 0))</f>
        <v/>
      </c>
      <c r="C411">
        <f>INDEX(resultados!$A$2:$ZZ$1352, 405, MATCH($B$3, resultados!$A$1:$ZZ$1, 0))</f>
        <v/>
      </c>
    </row>
    <row r="412">
      <c r="A412">
        <f>INDEX(resultados!$A$2:$ZZ$1352, 406, MATCH($B$1, resultados!$A$1:$ZZ$1, 0))</f>
        <v/>
      </c>
      <c r="B412">
        <f>INDEX(resultados!$A$2:$ZZ$1352, 406, MATCH($B$2, resultados!$A$1:$ZZ$1, 0))</f>
        <v/>
      </c>
      <c r="C412">
        <f>INDEX(resultados!$A$2:$ZZ$1352, 406, MATCH($B$3, resultados!$A$1:$ZZ$1, 0))</f>
        <v/>
      </c>
    </row>
    <row r="413">
      <c r="A413">
        <f>INDEX(resultados!$A$2:$ZZ$1352, 407, MATCH($B$1, resultados!$A$1:$ZZ$1, 0))</f>
        <v/>
      </c>
      <c r="B413">
        <f>INDEX(resultados!$A$2:$ZZ$1352, 407, MATCH($B$2, resultados!$A$1:$ZZ$1, 0))</f>
        <v/>
      </c>
      <c r="C413">
        <f>INDEX(resultados!$A$2:$ZZ$1352, 407, MATCH($B$3, resultados!$A$1:$ZZ$1, 0))</f>
        <v/>
      </c>
    </row>
    <row r="414">
      <c r="A414">
        <f>INDEX(resultados!$A$2:$ZZ$1352, 408, MATCH($B$1, resultados!$A$1:$ZZ$1, 0))</f>
        <v/>
      </c>
      <c r="B414">
        <f>INDEX(resultados!$A$2:$ZZ$1352, 408, MATCH($B$2, resultados!$A$1:$ZZ$1, 0))</f>
        <v/>
      </c>
      <c r="C414">
        <f>INDEX(resultados!$A$2:$ZZ$1352, 408, MATCH($B$3, resultados!$A$1:$ZZ$1, 0))</f>
        <v/>
      </c>
    </row>
    <row r="415">
      <c r="A415">
        <f>INDEX(resultados!$A$2:$ZZ$1352, 409, MATCH($B$1, resultados!$A$1:$ZZ$1, 0))</f>
        <v/>
      </c>
      <c r="B415">
        <f>INDEX(resultados!$A$2:$ZZ$1352, 409, MATCH($B$2, resultados!$A$1:$ZZ$1, 0))</f>
        <v/>
      </c>
      <c r="C415">
        <f>INDEX(resultados!$A$2:$ZZ$1352, 409, MATCH($B$3, resultados!$A$1:$ZZ$1, 0))</f>
        <v/>
      </c>
    </row>
    <row r="416">
      <c r="A416">
        <f>INDEX(resultados!$A$2:$ZZ$1352, 410, MATCH($B$1, resultados!$A$1:$ZZ$1, 0))</f>
        <v/>
      </c>
      <c r="B416">
        <f>INDEX(resultados!$A$2:$ZZ$1352, 410, MATCH($B$2, resultados!$A$1:$ZZ$1, 0))</f>
        <v/>
      </c>
      <c r="C416">
        <f>INDEX(resultados!$A$2:$ZZ$1352, 410, MATCH($B$3, resultados!$A$1:$ZZ$1, 0))</f>
        <v/>
      </c>
    </row>
    <row r="417">
      <c r="A417">
        <f>INDEX(resultados!$A$2:$ZZ$1352, 411, MATCH($B$1, resultados!$A$1:$ZZ$1, 0))</f>
        <v/>
      </c>
      <c r="B417">
        <f>INDEX(resultados!$A$2:$ZZ$1352, 411, MATCH($B$2, resultados!$A$1:$ZZ$1, 0))</f>
        <v/>
      </c>
      <c r="C417">
        <f>INDEX(resultados!$A$2:$ZZ$1352, 411, MATCH($B$3, resultados!$A$1:$ZZ$1, 0))</f>
        <v/>
      </c>
    </row>
    <row r="418">
      <c r="A418">
        <f>INDEX(resultados!$A$2:$ZZ$1352, 412, MATCH($B$1, resultados!$A$1:$ZZ$1, 0))</f>
        <v/>
      </c>
      <c r="B418">
        <f>INDEX(resultados!$A$2:$ZZ$1352, 412, MATCH($B$2, resultados!$A$1:$ZZ$1, 0))</f>
        <v/>
      </c>
      <c r="C418">
        <f>INDEX(resultados!$A$2:$ZZ$1352, 412, MATCH($B$3, resultados!$A$1:$ZZ$1, 0))</f>
        <v/>
      </c>
    </row>
    <row r="419">
      <c r="A419">
        <f>INDEX(resultados!$A$2:$ZZ$1352, 413, MATCH($B$1, resultados!$A$1:$ZZ$1, 0))</f>
        <v/>
      </c>
      <c r="B419">
        <f>INDEX(resultados!$A$2:$ZZ$1352, 413, MATCH($B$2, resultados!$A$1:$ZZ$1, 0))</f>
        <v/>
      </c>
      <c r="C419">
        <f>INDEX(resultados!$A$2:$ZZ$1352, 413, MATCH($B$3, resultados!$A$1:$ZZ$1, 0))</f>
        <v/>
      </c>
    </row>
    <row r="420">
      <c r="A420">
        <f>INDEX(resultados!$A$2:$ZZ$1352, 414, MATCH($B$1, resultados!$A$1:$ZZ$1, 0))</f>
        <v/>
      </c>
      <c r="B420">
        <f>INDEX(resultados!$A$2:$ZZ$1352, 414, MATCH($B$2, resultados!$A$1:$ZZ$1, 0))</f>
        <v/>
      </c>
      <c r="C420">
        <f>INDEX(resultados!$A$2:$ZZ$1352, 414, MATCH($B$3, resultados!$A$1:$ZZ$1, 0))</f>
        <v/>
      </c>
    </row>
    <row r="421">
      <c r="A421">
        <f>INDEX(resultados!$A$2:$ZZ$1352, 415, MATCH($B$1, resultados!$A$1:$ZZ$1, 0))</f>
        <v/>
      </c>
      <c r="B421">
        <f>INDEX(resultados!$A$2:$ZZ$1352, 415, MATCH($B$2, resultados!$A$1:$ZZ$1, 0))</f>
        <v/>
      </c>
      <c r="C421">
        <f>INDEX(resultados!$A$2:$ZZ$1352, 415, MATCH($B$3, resultados!$A$1:$ZZ$1, 0))</f>
        <v/>
      </c>
    </row>
    <row r="422">
      <c r="A422">
        <f>INDEX(resultados!$A$2:$ZZ$1352, 416, MATCH($B$1, resultados!$A$1:$ZZ$1, 0))</f>
        <v/>
      </c>
      <c r="B422">
        <f>INDEX(resultados!$A$2:$ZZ$1352, 416, MATCH($B$2, resultados!$A$1:$ZZ$1, 0))</f>
        <v/>
      </c>
      <c r="C422">
        <f>INDEX(resultados!$A$2:$ZZ$1352, 416, MATCH($B$3, resultados!$A$1:$ZZ$1, 0))</f>
        <v/>
      </c>
    </row>
    <row r="423">
      <c r="A423">
        <f>INDEX(resultados!$A$2:$ZZ$1352, 417, MATCH($B$1, resultados!$A$1:$ZZ$1, 0))</f>
        <v/>
      </c>
      <c r="B423">
        <f>INDEX(resultados!$A$2:$ZZ$1352, 417, MATCH($B$2, resultados!$A$1:$ZZ$1, 0))</f>
        <v/>
      </c>
      <c r="C423">
        <f>INDEX(resultados!$A$2:$ZZ$1352, 417, MATCH($B$3, resultados!$A$1:$ZZ$1, 0))</f>
        <v/>
      </c>
    </row>
    <row r="424">
      <c r="A424">
        <f>INDEX(resultados!$A$2:$ZZ$1352, 418, MATCH($B$1, resultados!$A$1:$ZZ$1, 0))</f>
        <v/>
      </c>
      <c r="B424">
        <f>INDEX(resultados!$A$2:$ZZ$1352, 418, MATCH($B$2, resultados!$A$1:$ZZ$1, 0))</f>
        <v/>
      </c>
      <c r="C424">
        <f>INDEX(resultados!$A$2:$ZZ$1352, 418, MATCH($B$3, resultados!$A$1:$ZZ$1, 0))</f>
        <v/>
      </c>
    </row>
    <row r="425">
      <c r="A425">
        <f>INDEX(resultados!$A$2:$ZZ$1352, 419, MATCH($B$1, resultados!$A$1:$ZZ$1, 0))</f>
        <v/>
      </c>
      <c r="B425">
        <f>INDEX(resultados!$A$2:$ZZ$1352, 419, MATCH($B$2, resultados!$A$1:$ZZ$1, 0))</f>
        <v/>
      </c>
      <c r="C425">
        <f>INDEX(resultados!$A$2:$ZZ$1352, 419, MATCH($B$3, resultados!$A$1:$ZZ$1, 0))</f>
        <v/>
      </c>
    </row>
    <row r="426">
      <c r="A426">
        <f>INDEX(resultados!$A$2:$ZZ$1352, 420, MATCH($B$1, resultados!$A$1:$ZZ$1, 0))</f>
        <v/>
      </c>
      <c r="B426">
        <f>INDEX(resultados!$A$2:$ZZ$1352, 420, MATCH($B$2, resultados!$A$1:$ZZ$1, 0))</f>
        <v/>
      </c>
      <c r="C426">
        <f>INDEX(resultados!$A$2:$ZZ$1352, 420, MATCH($B$3, resultados!$A$1:$ZZ$1, 0))</f>
        <v/>
      </c>
    </row>
    <row r="427">
      <c r="A427">
        <f>INDEX(resultados!$A$2:$ZZ$1352, 421, MATCH($B$1, resultados!$A$1:$ZZ$1, 0))</f>
        <v/>
      </c>
      <c r="B427">
        <f>INDEX(resultados!$A$2:$ZZ$1352, 421, MATCH($B$2, resultados!$A$1:$ZZ$1, 0))</f>
        <v/>
      </c>
      <c r="C427">
        <f>INDEX(resultados!$A$2:$ZZ$1352, 421, MATCH($B$3, resultados!$A$1:$ZZ$1, 0))</f>
        <v/>
      </c>
    </row>
    <row r="428">
      <c r="A428">
        <f>INDEX(resultados!$A$2:$ZZ$1352, 422, MATCH($B$1, resultados!$A$1:$ZZ$1, 0))</f>
        <v/>
      </c>
      <c r="B428">
        <f>INDEX(resultados!$A$2:$ZZ$1352, 422, MATCH($B$2, resultados!$A$1:$ZZ$1, 0))</f>
        <v/>
      </c>
      <c r="C428">
        <f>INDEX(resultados!$A$2:$ZZ$1352, 422, MATCH($B$3, resultados!$A$1:$ZZ$1, 0))</f>
        <v/>
      </c>
    </row>
    <row r="429">
      <c r="A429">
        <f>INDEX(resultados!$A$2:$ZZ$1352, 423, MATCH($B$1, resultados!$A$1:$ZZ$1, 0))</f>
        <v/>
      </c>
      <c r="B429">
        <f>INDEX(resultados!$A$2:$ZZ$1352, 423, MATCH($B$2, resultados!$A$1:$ZZ$1, 0))</f>
        <v/>
      </c>
      <c r="C429">
        <f>INDEX(resultados!$A$2:$ZZ$1352, 423, MATCH($B$3, resultados!$A$1:$ZZ$1, 0))</f>
        <v/>
      </c>
    </row>
    <row r="430">
      <c r="A430">
        <f>INDEX(resultados!$A$2:$ZZ$1352, 424, MATCH($B$1, resultados!$A$1:$ZZ$1, 0))</f>
        <v/>
      </c>
      <c r="B430">
        <f>INDEX(resultados!$A$2:$ZZ$1352, 424, MATCH($B$2, resultados!$A$1:$ZZ$1, 0))</f>
        <v/>
      </c>
      <c r="C430">
        <f>INDEX(resultados!$A$2:$ZZ$1352, 424, MATCH($B$3, resultados!$A$1:$ZZ$1, 0))</f>
        <v/>
      </c>
    </row>
    <row r="431">
      <c r="A431">
        <f>INDEX(resultados!$A$2:$ZZ$1352, 425, MATCH($B$1, resultados!$A$1:$ZZ$1, 0))</f>
        <v/>
      </c>
      <c r="B431">
        <f>INDEX(resultados!$A$2:$ZZ$1352, 425, MATCH($B$2, resultados!$A$1:$ZZ$1, 0))</f>
        <v/>
      </c>
      <c r="C431">
        <f>INDEX(resultados!$A$2:$ZZ$1352, 425, MATCH($B$3, resultados!$A$1:$ZZ$1, 0))</f>
        <v/>
      </c>
    </row>
    <row r="432">
      <c r="A432">
        <f>INDEX(resultados!$A$2:$ZZ$1352, 426, MATCH($B$1, resultados!$A$1:$ZZ$1, 0))</f>
        <v/>
      </c>
      <c r="B432">
        <f>INDEX(resultados!$A$2:$ZZ$1352, 426, MATCH($B$2, resultados!$A$1:$ZZ$1, 0))</f>
        <v/>
      </c>
      <c r="C432">
        <f>INDEX(resultados!$A$2:$ZZ$1352, 426, MATCH($B$3, resultados!$A$1:$ZZ$1, 0))</f>
        <v/>
      </c>
    </row>
    <row r="433">
      <c r="A433">
        <f>INDEX(resultados!$A$2:$ZZ$1352, 427, MATCH($B$1, resultados!$A$1:$ZZ$1, 0))</f>
        <v/>
      </c>
      <c r="B433">
        <f>INDEX(resultados!$A$2:$ZZ$1352, 427, MATCH($B$2, resultados!$A$1:$ZZ$1, 0))</f>
        <v/>
      </c>
      <c r="C433">
        <f>INDEX(resultados!$A$2:$ZZ$1352, 427, MATCH($B$3, resultados!$A$1:$ZZ$1, 0))</f>
        <v/>
      </c>
    </row>
    <row r="434">
      <c r="A434">
        <f>INDEX(resultados!$A$2:$ZZ$1352, 428, MATCH($B$1, resultados!$A$1:$ZZ$1, 0))</f>
        <v/>
      </c>
      <c r="B434">
        <f>INDEX(resultados!$A$2:$ZZ$1352, 428, MATCH($B$2, resultados!$A$1:$ZZ$1, 0))</f>
        <v/>
      </c>
      <c r="C434">
        <f>INDEX(resultados!$A$2:$ZZ$1352, 428, MATCH($B$3, resultados!$A$1:$ZZ$1, 0))</f>
        <v/>
      </c>
    </row>
    <row r="435">
      <c r="A435">
        <f>INDEX(resultados!$A$2:$ZZ$1352, 429, MATCH($B$1, resultados!$A$1:$ZZ$1, 0))</f>
        <v/>
      </c>
      <c r="B435">
        <f>INDEX(resultados!$A$2:$ZZ$1352, 429, MATCH($B$2, resultados!$A$1:$ZZ$1, 0))</f>
        <v/>
      </c>
      <c r="C435">
        <f>INDEX(resultados!$A$2:$ZZ$1352, 429, MATCH($B$3, resultados!$A$1:$ZZ$1, 0))</f>
        <v/>
      </c>
    </row>
    <row r="436">
      <c r="A436">
        <f>INDEX(resultados!$A$2:$ZZ$1352, 430, MATCH($B$1, resultados!$A$1:$ZZ$1, 0))</f>
        <v/>
      </c>
      <c r="B436">
        <f>INDEX(resultados!$A$2:$ZZ$1352, 430, MATCH($B$2, resultados!$A$1:$ZZ$1, 0))</f>
        <v/>
      </c>
      <c r="C436">
        <f>INDEX(resultados!$A$2:$ZZ$1352, 430, MATCH($B$3, resultados!$A$1:$ZZ$1, 0))</f>
        <v/>
      </c>
    </row>
    <row r="437">
      <c r="A437">
        <f>INDEX(resultados!$A$2:$ZZ$1352, 431, MATCH($B$1, resultados!$A$1:$ZZ$1, 0))</f>
        <v/>
      </c>
      <c r="B437">
        <f>INDEX(resultados!$A$2:$ZZ$1352, 431, MATCH($B$2, resultados!$A$1:$ZZ$1, 0))</f>
        <v/>
      </c>
      <c r="C437">
        <f>INDEX(resultados!$A$2:$ZZ$1352, 431, MATCH($B$3, resultados!$A$1:$ZZ$1, 0))</f>
        <v/>
      </c>
    </row>
    <row r="438">
      <c r="A438">
        <f>INDEX(resultados!$A$2:$ZZ$1352, 432, MATCH($B$1, resultados!$A$1:$ZZ$1, 0))</f>
        <v/>
      </c>
      <c r="B438">
        <f>INDEX(resultados!$A$2:$ZZ$1352, 432, MATCH($B$2, resultados!$A$1:$ZZ$1, 0))</f>
        <v/>
      </c>
      <c r="C438">
        <f>INDEX(resultados!$A$2:$ZZ$1352, 432, MATCH($B$3, resultados!$A$1:$ZZ$1, 0))</f>
        <v/>
      </c>
    </row>
    <row r="439">
      <c r="A439">
        <f>INDEX(resultados!$A$2:$ZZ$1352, 433, MATCH($B$1, resultados!$A$1:$ZZ$1, 0))</f>
        <v/>
      </c>
      <c r="B439">
        <f>INDEX(resultados!$A$2:$ZZ$1352, 433, MATCH($B$2, resultados!$A$1:$ZZ$1, 0))</f>
        <v/>
      </c>
      <c r="C439">
        <f>INDEX(resultados!$A$2:$ZZ$1352, 433, MATCH($B$3, resultados!$A$1:$ZZ$1, 0))</f>
        <v/>
      </c>
    </row>
    <row r="440">
      <c r="A440">
        <f>INDEX(resultados!$A$2:$ZZ$1352, 434, MATCH($B$1, resultados!$A$1:$ZZ$1, 0))</f>
        <v/>
      </c>
      <c r="B440">
        <f>INDEX(resultados!$A$2:$ZZ$1352, 434, MATCH($B$2, resultados!$A$1:$ZZ$1, 0))</f>
        <v/>
      </c>
      <c r="C440">
        <f>INDEX(resultados!$A$2:$ZZ$1352, 434, MATCH($B$3, resultados!$A$1:$ZZ$1, 0))</f>
        <v/>
      </c>
    </row>
    <row r="441">
      <c r="A441">
        <f>INDEX(resultados!$A$2:$ZZ$1352, 435, MATCH($B$1, resultados!$A$1:$ZZ$1, 0))</f>
        <v/>
      </c>
      <c r="B441">
        <f>INDEX(resultados!$A$2:$ZZ$1352, 435, MATCH($B$2, resultados!$A$1:$ZZ$1, 0))</f>
        <v/>
      </c>
      <c r="C441">
        <f>INDEX(resultados!$A$2:$ZZ$1352, 435, MATCH($B$3, resultados!$A$1:$ZZ$1, 0))</f>
        <v/>
      </c>
    </row>
    <row r="442">
      <c r="A442">
        <f>INDEX(resultados!$A$2:$ZZ$1352, 436, MATCH($B$1, resultados!$A$1:$ZZ$1, 0))</f>
        <v/>
      </c>
      <c r="B442">
        <f>INDEX(resultados!$A$2:$ZZ$1352, 436, MATCH($B$2, resultados!$A$1:$ZZ$1, 0))</f>
        <v/>
      </c>
      <c r="C442">
        <f>INDEX(resultados!$A$2:$ZZ$1352, 436, MATCH($B$3, resultados!$A$1:$ZZ$1, 0))</f>
        <v/>
      </c>
    </row>
    <row r="443">
      <c r="A443">
        <f>INDEX(resultados!$A$2:$ZZ$1352, 437, MATCH($B$1, resultados!$A$1:$ZZ$1, 0))</f>
        <v/>
      </c>
      <c r="B443">
        <f>INDEX(resultados!$A$2:$ZZ$1352, 437, MATCH($B$2, resultados!$A$1:$ZZ$1, 0))</f>
        <v/>
      </c>
      <c r="C443">
        <f>INDEX(resultados!$A$2:$ZZ$1352, 437, MATCH($B$3, resultados!$A$1:$ZZ$1, 0))</f>
        <v/>
      </c>
    </row>
    <row r="444">
      <c r="A444">
        <f>INDEX(resultados!$A$2:$ZZ$1352, 438, MATCH($B$1, resultados!$A$1:$ZZ$1, 0))</f>
        <v/>
      </c>
      <c r="B444">
        <f>INDEX(resultados!$A$2:$ZZ$1352, 438, MATCH($B$2, resultados!$A$1:$ZZ$1, 0))</f>
        <v/>
      </c>
      <c r="C444">
        <f>INDEX(resultados!$A$2:$ZZ$1352, 438, MATCH($B$3, resultados!$A$1:$ZZ$1, 0))</f>
        <v/>
      </c>
    </row>
    <row r="445">
      <c r="A445">
        <f>INDEX(resultados!$A$2:$ZZ$1352, 439, MATCH($B$1, resultados!$A$1:$ZZ$1, 0))</f>
        <v/>
      </c>
      <c r="B445">
        <f>INDEX(resultados!$A$2:$ZZ$1352, 439, MATCH($B$2, resultados!$A$1:$ZZ$1, 0))</f>
        <v/>
      </c>
      <c r="C445">
        <f>INDEX(resultados!$A$2:$ZZ$1352, 439, MATCH($B$3, resultados!$A$1:$ZZ$1, 0))</f>
        <v/>
      </c>
    </row>
    <row r="446">
      <c r="A446">
        <f>INDEX(resultados!$A$2:$ZZ$1352, 440, MATCH($B$1, resultados!$A$1:$ZZ$1, 0))</f>
        <v/>
      </c>
      <c r="B446">
        <f>INDEX(resultados!$A$2:$ZZ$1352, 440, MATCH($B$2, resultados!$A$1:$ZZ$1, 0))</f>
        <v/>
      </c>
      <c r="C446">
        <f>INDEX(resultados!$A$2:$ZZ$1352, 440, MATCH($B$3, resultados!$A$1:$ZZ$1, 0))</f>
        <v/>
      </c>
    </row>
    <row r="447">
      <c r="A447">
        <f>INDEX(resultados!$A$2:$ZZ$1352, 441, MATCH($B$1, resultados!$A$1:$ZZ$1, 0))</f>
        <v/>
      </c>
      <c r="B447">
        <f>INDEX(resultados!$A$2:$ZZ$1352, 441, MATCH($B$2, resultados!$A$1:$ZZ$1, 0))</f>
        <v/>
      </c>
      <c r="C447">
        <f>INDEX(resultados!$A$2:$ZZ$1352, 441, MATCH($B$3, resultados!$A$1:$ZZ$1, 0))</f>
        <v/>
      </c>
    </row>
    <row r="448">
      <c r="A448">
        <f>INDEX(resultados!$A$2:$ZZ$1352, 442, MATCH($B$1, resultados!$A$1:$ZZ$1, 0))</f>
        <v/>
      </c>
      <c r="B448">
        <f>INDEX(resultados!$A$2:$ZZ$1352, 442, MATCH($B$2, resultados!$A$1:$ZZ$1, 0))</f>
        <v/>
      </c>
      <c r="C448">
        <f>INDEX(resultados!$A$2:$ZZ$1352, 442, MATCH($B$3, resultados!$A$1:$ZZ$1, 0))</f>
        <v/>
      </c>
    </row>
    <row r="449">
      <c r="A449">
        <f>INDEX(resultados!$A$2:$ZZ$1352, 443, MATCH($B$1, resultados!$A$1:$ZZ$1, 0))</f>
        <v/>
      </c>
      <c r="B449">
        <f>INDEX(resultados!$A$2:$ZZ$1352, 443, MATCH($B$2, resultados!$A$1:$ZZ$1, 0))</f>
        <v/>
      </c>
      <c r="C449">
        <f>INDEX(resultados!$A$2:$ZZ$1352, 443, MATCH($B$3, resultados!$A$1:$ZZ$1, 0))</f>
        <v/>
      </c>
    </row>
    <row r="450">
      <c r="A450">
        <f>INDEX(resultados!$A$2:$ZZ$1352, 444, MATCH($B$1, resultados!$A$1:$ZZ$1, 0))</f>
        <v/>
      </c>
      <c r="B450">
        <f>INDEX(resultados!$A$2:$ZZ$1352, 444, MATCH($B$2, resultados!$A$1:$ZZ$1, 0))</f>
        <v/>
      </c>
      <c r="C450">
        <f>INDEX(resultados!$A$2:$ZZ$1352, 444, MATCH($B$3, resultados!$A$1:$ZZ$1, 0))</f>
        <v/>
      </c>
    </row>
    <row r="451">
      <c r="A451">
        <f>INDEX(resultados!$A$2:$ZZ$1352, 445, MATCH($B$1, resultados!$A$1:$ZZ$1, 0))</f>
        <v/>
      </c>
      <c r="B451">
        <f>INDEX(resultados!$A$2:$ZZ$1352, 445, MATCH($B$2, resultados!$A$1:$ZZ$1, 0))</f>
        <v/>
      </c>
      <c r="C451">
        <f>INDEX(resultados!$A$2:$ZZ$1352, 445, MATCH($B$3, resultados!$A$1:$ZZ$1, 0))</f>
        <v/>
      </c>
    </row>
    <row r="452">
      <c r="A452">
        <f>INDEX(resultados!$A$2:$ZZ$1352, 446, MATCH($B$1, resultados!$A$1:$ZZ$1, 0))</f>
        <v/>
      </c>
      <c r="B452">
        <f>INDEX(resultados!$A$2:$ZZ$1352, 446, MATCH($B$2, resultados!$A$1:$ZZ$1, 0))</f>
        <v/>
      </c>
      <c r="C452">
        <f>INDEX(resultados!$A$2:$ZZ$1352, 446, MATCH($B$3, resultados!$A$1:$ZZ$1, 0))</f>
        <v/>
      </c>
    </row>
    <row r="453">
      <c r="A453">
        <f>INDEX(resultados!$A$2:$ZZ$1352, 447, MATCH($B$1, resultados!$A$1:$ZZ$1, 0))</f>
        <v/>
      </c>
      <c r="B453">
        <f>INDEX(resultados!$A$2:$ZZ$1352, 447, MATCH($B$2, resultados!$A$1:$ZZ$1, 0))</f>
        <v/>
      </c>
      <c r="C453">
        <f>INDEX(resultados!$A$2:$ZZ$1352, 447, MATCH($B$3, resultados!$A$1:$ZZ$1, 0))</f>
        <v/>
      </c>
    </row>
    <row r="454">
      <c r="A454">
        <f>INDEX(resultados!$A$2:$ZZ$1352, 448, MATCH($B$1, resultados!$A$1:$ZZ$1, 0))</f>
        <v/>
      </c>
      <c r="B454">
        <f>INDEX(resultados!$A$2:$ZZ$1352, 448, MATCH($B$2, resultados!$A$1:$ZZ$1, 0))</f>
        <v/>
      </c>
      <c r="C454">
        <f>INDEX(resultados!$A$2:$ZZ$1352, 448, MATCH($B$3, resultados!$A$1:$ZZ$1, 0))</f>
        <v/>
      </c>
    </row>
    <row r="455">
      <c r="A455">
        <f>INDEX(resultados!$A$2:$ZZ$1352, 449, MATCH($B$1, resultados!$A$1:$ZZ$1, 0))</f>
        <v/>
      </c>
      <c r="B455">
        <f>INDEX(resultados!$A$2:$ZZ$1352, 449, MATCH($B$2, resultados!$A$1:$ZZ$1, 0))</f>
        <v/>
      </c>
      <c r="C455">
        <f>INDEX(resultados!$A$2:$ZZ$1352, 449, MATCH($B$3, resultados!$A$1:$ZZ$1, 0))</f>
        <v/>
      </c>
    </row>
    <row r="456">
      <c r="A456">
        <f>INDEX(resultados!$A$2:$ZZ$1352, 450, MATCH($B$1, resultados!$A$1:$ZZ$1, 0))</f>
        <v/>
      </c>
      <c r="B456">
        <f>INDEX(resultados!$A$2:$ZZ$1352, 450, MATCH($B$2, resultados!$A$1:$ZZ$1, 0))</f>
        <v/>
      </c>
      <c r="C456">
        <f>INDEX(resultados!$A$2:$ZZ$1352, 450, MATCH($B$3, resultados!$A$1:$ZZ$1, 0))</f>
        <v/>
      </c>
    </row>
    <row r="457">
      <c r="A457">
        <f>INDEX(resultados!$A$2:$ZZ$1352, 451, MATCH($B$1, resultados!$A$1:$ZZ$1, 0))</f>
        <v/>
      </c>
      <c r="B457">
        <f>INDEX(resultados!$A$2:$ZZ$1352, 451, MATCH($B$2, resultados!$A$1:$ZZ$1, 0))</f>
        <v/>
      </c>
      <c r="C457">
        <f>INDEX(resultados!$A$2:$ZZ$1352, 451, MATCH($B$3, resultados!$A$1:$ZZ$1, 0))</f>
        <v/>
      </c>
    </row>
    <row r="458">
      <c r="A458">
        <f>INDEX(resultados!$A$2:$ZZ$1352, 452, MATCH($B$1, resultados!$A$1:$ZZ$1, 0))</f>
        <v/>
      </c>
      <c r="B458">
        <f>INDEX(resultados!$A$2:$ZZ$1352, 452, MATCH($B$2, resultados!$A$1:$ZZ$1, 0))</f>
        <v/>
      </c>
      <c r="C458">
        <f>INDEX(resultados!$A$2:$ZZ$1352, 452, MATCH($B$3, resultados!$A$1:$ZZ$1, 0))</f>
        <v/>
      </c>
    </row>
    <row r="459">
      <c r="A459">
        <f>INDEX(resultados!$A$2:$ZZ$1352, 453, MATCH($B$1, resultados!$A$1:$ZZ$1, 0))</f>
        <v/>
      </c>
      <c r="B459">
        <f>INDEX(resultados!$A$2:$ZZ$1352, 453, MATCH($B$2, resultados!$A$1:$ZZ$1, 0))</f>
        <v/>
      </c>
      <c r="C459">
        <f>INDEX(resultados!$A$2:$ZZ$1352, 453, MATCH($B$3, resultados!$A$1:$ZZ$1, 0))</f>
        <v/>
      </c>
    </row>
    <row r="460">
      <c r="A460">
        <f>INDEX(resultados!$A$2:$ZZ$1352, 454, MATCH($B$1, resultados!$A$1:$ZZ$1, 0))</f>
        <v/>
      </c>
      <c r="B460">
        <f>INDEX(resultados!$A$2:$ZZ$1352, 454, MATCH($B$2, resultados!$A$1:$ZZ$1, 0))</f>
        <v/>
      </c>
      <c r="C460">
        <f>INDEX(resultados!$A$2:$ZZ$1352, 454, MATCH($B$3, resultados!$A$1:$ZZ$1, 0))</f>
        <v/>
      </c>
    </row>
    <row r="461">
      <c r="A461">
        <f>INDEX(resultados!$A$2:$ZZ$1352, 455, MATCH($B$1, resultados!$A$1:$ZZ$1, 0))</f>
        <v/>
      </c>
      <c r="B461">
        <f>INDEX(resultados!$A$2:$ZZ$1352, 455, MATCH($B$2, resultados!$A$1:$ZZ$1, 0))</f>
        <v/>
      </c>
      <c r="C461">
        <f>INDEX(resultados!$A$2:$ZZ$1352, 455, MATCH($B$3, resultados!$A$1:$ZZ$1, 0))</f>
        <v/>
      </c>
    </row>
    <row r="462">
      <c r="A462">
        <f>INDEX(resultados!$A$2:$ZZ$1352, 456, MATCH($B$1, resultados!$A$1:$ZZ$1, 0))</f>
        <v/>
      </c>
      <c r="B462">
        <f>INDEX(resultados!$A$2:$ZZ$1352, 456, MATCH($B$2, resultados!$A$1:$ZZ$1, 0))</f>
        <v/>
      </c>
      <c r="C462">
        <f>INDEX(resultados!$A$2:$ZZ$1352, 456, MATCH($B$3, resultados!$A$1:$ZZ$1, 0))</f>
        <v/>
      </c>
    </row>
    <row r="463">
      <c r="A463">
        <f>INDEX(resultados!$A$2:$ZZ$1352, 457, MATCH($B$1, resultados!$A$1:$ZZ$1, 0))</f>
        <v/>
      </c>
      <c r="B463">
        <f>INDEX(resultados!$A$2:$ZZ$1352, 457, MATCH($B$2, resultados!$A$1:$ZZ$1, 0))</f>
        <v/>
      </c>
      <c r="C463">
        <f>INDEX(resultados!$A$2:$ZZ$1352, 457, MATCH($B$3, resultados!$A$1:$ZZ$1, 0))</f>
        <v/>
      </c>
    </row>
    <row r="464">
      <c r="A464">
        <f>INDEX(resultados!$A$2:$ZZ$1352, 458, MATCH($B$1, resultados!$A$1:$ZZ$1, 0))</f>
        <v/>
      </c>
      <c r="B464">
        <f>INDEX(resultados!$A$2:$ZZ$1352, 458, MATCH($B$2, resultados!$A$1:$ZZ$1, 0))</f>
        <v/>
      </c>
      <c r="C464">
        <f>INDEX(resultados!$A$2:$ZZ$1352, 458, MATCH($B$3, resultados!$A$1:$ZZ$1, 0))</f>
        <v/>
      </c>
    </row>
    <row r="465">
      <c r="A465">
        <f>INDEX(resultados!$A$2:$ZZ$1352, 459, MATCH($B$1, resultados!$A$1:$ZZ$1, 0))</f>
        <v/>
      </c>
      <c r="B465">
        <f>INDEX(resultados!$A$2:$ZZ$1352, 459, MATCH($B$2, resultados!$A$1:$ZZ$1, 0))</f>
        <v/>
      </c>
      <c r="C465">
        <f>INDEX(resultados!$A$2:$ZZ$1352, 459, MATCH($B$3, resultados!$A$1:$ZZ$1, 0))</f>
        <v/>
      </c>
    </row>
    <row r="466">
      <c r="A466">
        <f>INDEX(resultados!$A$2:$ZZ$1352, 460, MATCH($B$1, resultados!$A$1:$ZZ$1, 0))</f>
        <v/>
      </c>
      <c r="B466">
        <f>INDEX(resultados!$A$2:$ZZ$1352, 460, MATCH($B$2, resultados!$A$1:$ZZ$1, 0))</f>
        <v/>
      </c>
      <c r="C466">
        <f>INDEX(resultados!$A$2:$ZZ$1352, 460, MATCH($B$3, resultados!$A$1:$ZZ$1, 0))</f>
        <v/>
      </c>
    </row>
    <row r="467">
      <c r="A467">
        <f>INDEX(resultados!$A$2:$ZZ$1352, 461, MATCH($B$1, resultados!$A$1:$ZZ$1, 0))</f>
        <v/>
      </c>
      <c r="B467">
        <f>INDEX(resultados!$A$2:$ZZ$1352, 461, MATCH($B$2, resultados!$A$1:$ZZ$1, 0))</f>
        <v/>
      </c>
      <c r="C467">
        <f>INDEX(resultados!$A$2:$ZZ$1352, 461, MATCH($B$3, resultados!$A$1:$ZZ$1, 0))</f>
        <v/>
      </c>
    </row>
    <row r="468">
      <c r="A468">
        <f>INDEX(resultados!$A$2:$ZZ$1352, 462, MATCH($B$1, resultados!$A$1:$ZZ$1, 0))</f>
        <v/>
      </c>
      <c r="B468">
        <f>INDEX(resultados!$A$2:$ZZ$1352, 462, MATCH($B$2, resultados!$A$1:$ZZ$1, 0))</f>
        <v/>
      </c>
      <c r="C468">
        <f>INDEX(resultados!$A$2:$ZZ$1352, 462, MATCH($B$3, resultados!$A$1:$ZZ$1, 0))</f>
        <v/>
      </c>
    </row>
    <row r="469">
      <c r="A469">
        <f>INDEX(resultados!$A$2:$ZZ$1352, 463, MATCH($B$1, resultados!$A$1:$ZZ$1, 0))</f>
        <v/>
      </c>
      <c r="B469">
        <f>INDEX(resultados!$A$2:$ZZ$1352, 463, MATCH($B$2, resultados!$A$1:$ZZ$1, 0))</f>
        <v/>
      </c>
      <c r="C469">
        <f>INDEX(resultados!$A$2:$ZZ$1352, 463, MATCH($B$3, resultados!$A$1:$ZZ$1, 0))</f>
        <v/>
      </c>
    </row>
    <row r="470">
      <c r="A470">
        <f>INDEX(resultados!$A$2:$ZZ$1352, 464, MATCH($B$1, resultados!$A$1:$ZZ$1, 0))</f>
        <v/>
      </c>
      <c r="B470">
        <f>INDEX(resultados!$A$2:$ZZ$1352, 464, MATCH($B$2, resultados!$A$1:$ZZ$1, 0))</f>
        <v/>
      </c>
      <c r="C470">
        <f>INDEX(resultados!$A$2:$ZZ$1352, 464, MATCH($B$3, resultados!$A$1:$ZZ$1, 0))</f>
        <v/>
      </c>
    </row>
    <row r="471">
      <c r="A471">
        <f>INDEX(resultados!$A$2:$ZZ$1352, 465, MATCH($B$1, resultados!$A$1:$ZZ$1, 0))</f>
        <v/>
      </c>
      <c r="B471">
        <f>INDEX(resultados!$A$2:$ZZ$1352, 465, MATCH($B$2, resultados!$A$1:$ZZ$1, 0))</f>
        <v/>
      </c>
      <c r="C471">
        <f>INDEX(resultados!$A$2:$ZZ$1352, 465, MATCH($B$3, resultados!$A$1:$ZZ$1, 0))</f>
        <v/>
      </c>
    </row>
    <row r="472">
      <c r="A472">
        <f>INDEX(resultados!$A$2:$ZZ$1352, 466, MATCH($B$1, resultados!$A$1:$ZZ$1, 0))</f>
        <v/>
      </c>
      <c r="B472">
        <f>INDEX(resultados!$A$2:$ZZ$1352, 466, MATCH($B$2, resultados!$A$1:$ZZ$1, 0))</f>
        <v/>
      </c>
      <c r="C472">
        <f>INDEX(resultados!$A$2:$ZZ$1352, 466, MATCH($B$3, resultados!$A$1:$ZZ$1, 0))</f>
        <v/>
      </c>
    </row>
    <row r="473">
      <c r="A473">
        <f>INDEX(resultados!$A$2:$ZZ$1352, 467, MATCH($B$1, resultados!$A$1:$ZZ$1, 0))</f>
        <v/>
      </c>
      <c r="B473">
        <f>INDEX(resultados!$A$2:$ZZ$1352, 467, MATCH($B$2, resultados!$A$1:$ZZ$1, 0))</f>
        <v/>
      </c>
      <c r="C473">
        <f>INDEX(resultados!$A$2:$ZZ$1352, 467, MATCH($B$3, resultados!$A$1:$ZZ$1, 0))</f>
        <v/>
      </c>
    </row>
    <row r="474">
      <c r="A474">
        <f>INDEX(resultados!$A$2:$ZZ$1352, 468, MATCH($B$1, resultados!$A$1:$ZZ$1, 0))</f>
        <v/>
      </c>
      <c r="B474">
        <f>INDEX(resultados!$A$2:$ZZ$1352, 468, MATCH($B$2, resultados!$A$1:$ZZ$1, 0))</f>
        <v/>
      </c>
      <c r="C474">
        <f>INDEX(resultados!$A$2:$ZZ$1352, 468, MATCH($B$3, resultados!$A$1:$ZZ$1, 0))</f>
        <v/>
      </c>
    </row>
    <row r="475">
      <c r="A475">
        <f>INDEX(resultados!$A$2:$ZZ$1352, 469, MATCH($B$1, resultados!$A$1:$ZZ$1, 0))</f>
        <v/>
      </c>
      <c r="B475">
        <f>INDEX(resultados!$A$2:$ZZ$1352, 469, MATCH($B$2, resultados!$A$1:$ZZ$1, 0))</f>
        <v/>
      </c>
      <c r="C475">
        <f>INDEX(resultados!$A$2:$ZZ$1352, 469, MATCH($B$3, resultados!$A$1:$ZZ$1, 0))</f>
        <v/>
      </c>
    </row>
    <row r="476">
      <c r="A476">
        <f>INDEX(resultados!$A$2:$ZZ$1352, 470, MATCH($B$1, resultados!$A$1:$ZZ$1, 0))</f>
        <v/>
      </c>
      <c r="B476">
        <f>INDEX(resultados!$A$2:$ZZ$1352, 470, MATCH($B$2, resultados!$A$1:$ZZ$1, 0))</f>
        <v/>
      </c>
      <c r="C476">
        <f>INDEX(resultados!$A$2:$ZZ$1352, 470, MATCH($B$3, resultados!$A$1:$ZZ$1, 0))</f>
        <v/>
      </c>
    </row>
    <row r="477">
      <c r="A477">
        <f>INDEX(resultados!$A$2:$ZZ$1352, 471, MATCH($B$1, resultados!$A$1:$ZZ$1, 0))</f>
        <v/>
      </c>
      <c r="B477">
        <f>INDEX(resultados!$A$2:$ZZ$1352, 471, MATCH($B$2, resultados!$A$1:$ZZ$1, 0))</f>
        <v/>
      </c>
      <c r="C477">
        <f>INDEX(resultados!$A$2:$ZZ$1352, 471, MATCH($B$3, resultados!$A$1:$ZZ$1, 0))</f>
        <v/>
      </c>
    </row>
    <row r="478">
      <c r="A478">
        <f>INDEX(resultados!$A$2:$ZZ$1352, 472, MATCH($B$1, resultados!$A$1:$ZZ$1, 0))</f>
        <v/>
      </c>
      <c r="B478">
        <f>INDEX(resultados!$A$2:$ZZ$1352, 472, MATCH($B$2, resultados!$A$1:$ZZ$1, 0))</f>
        <v/>
      </c>
      <c r="C478">
        <f>INDEX(resultados!$A$2:$ZZ$1352, 472, MATCH($B$3, resultados!$A$1:$ZZ$1, 0))</f>
        <v/>
      </c>
    </row>
    <row r="479">
      <c r="A479">
        <f>INDEX(resultados!$A$2:$ZZ$1352, 473, MATCH($B$1, resultados!$A$1:$ZZ$1, 0))</f>
        <v/>
      </c>
      <c r="B479">
        <f>INDEX(resultados!$A$2:$ZZ$1352, 473, MATCH($B$2, resultados!$A$1:$ZZ$1, 0))</f>
        <v/>
      </c>
      <c r="C479">
        <f>INDEX(resultados!$A$2:$ZZ$1352, 473, MATCH($B$3, resultados!$A$1:$ZZ$1, 0))</f>
        <v/>
      </c>
    </row>
    <row r="480">
      <c r="A480">
        <f>INDEX(resultados!$A$2:$ZZ$1352, 474, MATCH($B$1, resultados!$A$1:$ZZ$1, 0))</f>
        <v/>
      </c>
      <c r="B480">
        <f>INDEX(resultados!$A$2:$ZZ$1352, 474, MATCH($B$2, resultados!$A$1:$ZZ$1, 0))</f>
        <v/>
      </c>
      <c r="C480">
        <f>INDEX(resultados!$A$2:$ZZ$1352, 474, MATCH($B$3, resultados!$A$1:$ZZ$1, 0))</f>
        <v/>
      </c>
    </row>
    <row r="481">
      <c r="A481">
        <f>INDEX(resultados!$A$2:$ZZ$1352, 475, MATCH($B$1, resultados!$A$1:$ZZ$1, 0))</f>
        <v/>
      </c>
      <c r="B481">
        <f>INDEX(resultados!$A$2:$ZZ$1352, 475, MATCH($B$2, resultados!$A$1:$ZZ$1, 0))</f>
        <v/>
      </c>
      <c r="C481">
        <f>INDEX(resultados!$A$2:$ZZ$1352, 475, MATCH($B$3, resultados!$A$1:$ZZ$1, 0))</f>
        <v/>
      </c>
    </row>
    <row r="482">
      <c r="A482">
        <f>INDEX(resultados!$A$2:$ZZ$1352, 476, MATCH($B$1, resultados!$A$1:$ZZ$1, 0))</f>
        <v/>
      </c>
      <c r="B482">
        <f>INDEX(resultados!$A$2:$ZZ$1352, 476, MATCH($B$2, resultados!$A$1:$ZZ$1, 0))</f>
        <v/>
      </c>
      <c r="C482">
        <f>INDEX(resultados!$A$2:$ZZ$1352, 476, MATCH($B$3, resultados!$A$1:$ZZ$1, 0))</f>
        <v/>
      </c>
    </row>
    <row r="483">
      <c r="A483">
        <f>INDEX(resultados!$A$2:$ZZ$1352, 477, MATCH($B$1, resultados!$A$1:$ZZ$1, 0))</f>
        <v/>
      </c>
      <c r="B483">
        <f>INDEX(resultados!$A$2:$ZZ$1352, 477, MATCH($B$2, resultados!$A$1:$ZZ$1, 0))</f>
        <v/>
      </c>
      <c r="C483">
        <f>INDEX(resultados!$A$2:$ZZ$1352, 477, MATCH($B$3, resultados!$A$1:$ZZ$1, 0))</f>
        <v/>
      </c>
    </row>
    <row r="484">
      <c r="A484">
        <f>INDEX(resultados!$A$2:$ZZ$1352, 478, MATCH($B$1, resultados!$A$1:$ZZ$1, 0))</f>
        <v/>
      </c>
      <c r="B484">
        <f>INDEX(resultados!$A$2:$ZZ$1352, 478, MATCH($B$2, resultados!$A$1:$ZZ$1, 0))</f>
        <v/>
      </c>
      <c r="C484">
        <f>INDEX(resultados!$A$2:$ZZ$1352, 478, MATCH($B$3, resultados!$A$1:$ZZ$1, 0))</f>
        <v/>
      </c>
    </row>
    <row r="485">
      <c r="A485">
        <f>INDEX(resultados!$A$2:$ZZ$1352, 479, MATCH($B$1, resultados!$A$1:$ZZ$1, 0))</f>
        <v/>
      </c>
      <c r="B485">
        <f>INDEX(resultados!$A$2:$ZZ$1352, 479, MATCH($B$2, resultados!$A$1:$ZZ$1, 0))</f>
        <v/>
      </c>
      <c r="C485">
        <f>INDEX(resultados!$A$2:$ZZ$1352, 479, MATCH($B$3, resultados!$A$1:$ZZ$1, 0))</f>
        <v/>
      </c>
    </row>
    <row r="486">
      <c r="A486">
        <f>INDEX(resultados!$A$2:$ZZ$1352, 480, MATCH($B$1, resultados!$A$1:$ZZ$1, 0))</f>
        <v/>
      </c>
      <c r="B486">
        <f>INDEX(resultados!$A$2:$ZZ$1352, 480, MATCH($B$2, resultados!$A$1:$ZZ$1, 0))</f>
        <v/>
      </c>
      <c r="C486">
        <f>INDEX(resultados!$A$2:$ZZ$1352, 480, MATCH($B$3, resultados!$A$1:$ZZ$1, 0))</f>
        <v/>
      </c>
    </row>
    <row r="487">
      <c r="A487">
        <f>INDEX(resultados!$A$2:$ZZ$1352, 481, MATCH($B$1, resultados!$A$1:$ZZ$1, 0))</f>
        <v/>
      </c>
      <c r="B487">
        <f>INDEX(resultados!$A$2:$ZZ$1352, 481, MATCH($B$2, resultados!$A$1:$ZZ$1, 0))</f>
        <v/>
      </c>
      <c r="C487">
        <f>INDEX(resultados!$A$2:$ZZ$1352, 481, MATCH($B$3, resultados!$A$1:$ZZ$1, 0))</f>
        <v/>
      </c>
    </row>
    <row r="488">
      <c r="A488">
        <f>INDEX(resultados!$A$2:$ZZ$1352, 482, MATCH($B$1, resultados!$A$1:$ZZ$1, 0))</f>
        <v/>
      </c>
      <c r="B488">
        <f>INDEX(resultados!$A$2:$ZZ$1352, 482, MATCH($B$2, resultados!$A$1:$ZZ$1, 0))</f>
        <v/>
      </c>
      <c r="C488">
        <f>INDEX(resultados!$A$2:$ZZ$1352, 482, MATCH($B$3, resultados!$A$1:$ZZ$1, 0))</f>
        <v/>
      </c>
    </row>
    <row r="489">
      <c r="A489">
        <f>INDEX(resultados!$A$2:$ZZ$1352, 483, MATCH($B$1, resultados!$A$1:$ZZ$1, 0))</f>
        <v/>
      </c>
      <c r="B489">
        <f>INDEX(resultados!$A$2:$ZZ$1352, 483, MATCH($B$2, resultados!$A$1:$ZZ$1, 0))</f>
        <v/>
      </c>
      <c r="C489">
        <f>INDEX(resultados!$A$2:$ZZ$1352, 483, MATCH($B$3, resultados!$A$1:$ZZ$1, 0))</f>
        <v/>
      </c>
    </row>
    <row r="490">
      <c r="A490">
        <f>INDEX(resultados!$A$2:$ZZ$1352, 484, MATCH($B$1, resultados!$A$1:$ZZ$1, 0))</f>
        <v/>
      </c>
      <c r="B490">
        <f>INDEX(resultados!$A$2:$ZZ$1352, 484, MATCH($B$2, resultados!$A$1:$ZZ$1, 0))</f>
        <v/>
      </c>
      <c r="C490">
        <f>INDEX(resultados!$A$2:$ZZ$1352, 484, MATCH($B$3, resultados!$A$1:$ZZ$1, 0))</f>
        <v/>
      </c>
    </row>
    <row r="491">
      <c r="A491">
        <f>INDEX(resultados!$A$2:$ZZ$1352, 485, MATCH($B$1, resultados!$A$1:$ZZ$1, 0))</f>
        <v/>
      </c>
      <c r="B491">
        <f>INDEX(resultados!$A$2:$ZZ$1352, 485, MATCH($B$2, resultados!$A$1:$ZZ$1, 0))</f>
        <v/>
      </c>
      <c r="C491">
        <f>INDEX(resultados!$A$2:$ZZ$1352, 485, MATCH($B$3, resultados!$A$1:$ZZ$1, 0))</f>
        <v/>
      </c>
    </row>
    <row r="492">
      <c r="A492">
        <f>INDEX(resultados!$A$2:$ZZ$1352, 486, MATCH($B$1, resultados!$A$1:$ZZ$1, 0))</f>
        <v/>
      </c>
      <c r="B492">
        <f>INDEX(resultados!$A$2:$ZZ$1352, 486, MATCH($B$2, resultados!$A$1:$ZZ$1, 0))</f>
        <v/>
      </c>
      <c r="C492">
        <f>INDEX(resultados!$A$2:$ZZ$1352, 486, MATCH($B$3, resultados!$A$1:$ZZ$1, 0))</f>
        <v/>
      </c>
    </row>
    <row r="493">
      <c r="A493">
        <f>INDEX(resultados!$A$2:$ZZ$1352, 487, MATCH($B$1, resultados!$A$1:$ZZ$1, 0))</f>
        <v/>
      </c>
      <c r="B493">
        <f>INDEX(resultados!$A$2:$ZZ$1352, 487, MATCH($B$2, resultados!$A$1:$ZZ$1, 0))</f>
        <v/>
      </c>
      <c r="C493">
        <f>INDEX(resultados!$A$2:$ZZ$1352, 487, MATCH($B$3, resultados!$A$1:$ZZ$1, 0))</f>
        <v/>
      </c>
    </row>
    <row r="494">
      <c r="A494">
        <f>INDEX(resultados!$A$2:$ZZ$1352, 488, MATCH($B$1, resultados!$A$1:$ZZ$1, 0))</f>
        <v/>
      </c>
      <c r="B494">
        <f>INDEX(resultados!$A$2:$ZZ$1352, 488, MATCH($B$2, resultados!$A$1:$ZZ$1, 0))</f>
        <v/>
      </c>
      <c r="C494">
        <f>INDEX(resultados!$A$2:$ZZ$1352, 488, MATCH($B$3, resultados!$A$1:$ZZ$1, 0))</f>
        <v/>
      </c>
    </row>
    <row r="495">
      <c r="A495">
        <f>INDEX(resultados!$A$2:$ZZ$1352, 489, MATCH($B$1, resultados!$A$1:$ZZ$1, 0))</f>
        <v/>
      </c>
      <c r="B495">
        <f>INDEX(resultados!$A$2:$ZZ$1352, 489, MATCH($B$2, resultados!$A$1:$ZZ$1, 0))</f>
        <v/>
      </c>
      <c r="C495">
        <f>INDEX(resultados!$A$2:$ZZ$1352, 489, MATCH($B$3, resultados!$A$1:$ZZ$1, 0))</f>
        <v/>
      </c>
    </row>
    <row r="496">
      <c r="A496">
        <f>INDEX(resultados!$A$2:$ZZ$1352, 490, MATCH($B$1, resultados!$A$1:$ZZ$1, 0))</f>
        <v/>
      </c>
      <c r="B496">
        <f>INDEX(resultados!$A$2:$ZZ$1352, 490, MATCH($B$2, resultados!$A$1:$ZZ$1, 0))</f>
        <v/>
      </c>
      <c r="C496">
        <f>INDEX(resultados!$A$2:$ZZ$1352, 490, MATCH($B$3, resultados!$A$1:$ZZ$1, 0))</f>
        <v/>
      </c>
    </row>
    <row r="497">
      <c r="A497">
        <f>INDEX(resultados!$A$2:$ZZ$1352, 491, MATCH($B$1, resultados!$A$1:$ZZ$1, 0))</f>
        <v/>
      </c>
      <c r="B497">
        <f>INDEX(resultados!$A$2:$ZZ$1352, 491, MATCH($B$2, resultados!$A$1:$ZZ$1, 0))</f>
        <v/>
      </c>
      <c r="C497">
        <f>INDEX(resultados!$A$2:$ZZ$1352, 491, MATCH($B$3, resultados!$A$1:$ZZ$1, 0))</f>
        <v/>
      </c>
    </row>
    <row r="498">
      <c r="A498">
        <f>INDEX(resultados!$A$2:$ZZ$1352, 492, MATCH($B$1, resultados!$A$1:$ZZ$1, 0))</f>
        <v/>
      </c>
      <c r="B498">
        <f>INDEX(resultados!$A$2:$ZZ$1352, 492, MATCH($B$2, resultados!$A$1:$ZZ$1, 0))</f>
        <v/>
      </c>
      <c r="C498">
        <f>INDEX(resultados!$A$2:$ZZ$1352, 492, MATCH($B$3, resultados!$A$1:$ZZ$1, 0))</f>
        <v/>
      </c>
    </row>
    <row r="499">
      <c r="A499">
        <f>INDEX(resultados!$A$2:$ZZ$1352, 493, MATCH($B$1, resultados!$A$1:$ZZ$1, 0))</f>
        <v/>
      </c>
      <c r="B499">
        <f>INDEX(resultados!$A$2:$ZZ$1352, 493, MATCH($B$2, resultados!$A$1:$ZZ$1, 0))</f>
        <v/>
      </c>
      <c r="C499">
        <f>INDEX(resultados!$A$2:$ZZ$1352, 493, MATCH($B$3, resultados!$A$1:$ZZ$1, 0))</f>
        <v/>
      </c>
    </row>
    <row r="500">
      <c r="A500">
        <f>INDEX(resultados!$A$2:$ZZ$1352, 494, MATCH($B$1, resultados!$A$1:$ZZ$1, 0))</f>
        <v/>
      </c>
      <c r="B500">
        <f>INDEX(resultados!$A$2:$ZZ$1352, 494, MATCH($B$2, resultados!$A$1:$ZZ$1, 0))</f>
        <v/>
      </c>
      <c r="C500">
        <f>INDEX(resultados!$A$2:$ZZ$1352, 494, MATCH($B$3, resultados!$A$1:$ZZ$1, 0))</f>
        <v/>
      </c>
    </row>
    <row r="501">
      <c r="A501">
        <f>INDEX(resultados!$A$2:$ZZ$1352, 495, MATCH($B$1, resultados!$A$1:$ZZ$1, 0))</f>
        <v/>
      </c>
      <c r="B501">
        <f>INDEX(resultados!$A$2:$ZZ$1352, 495, MATCH($B$2, resultados!$A$1:$ZZ$1, 0))</f>
        <v/>
      </c>
      <c r="C501">
        <f>INDEX(resultados!$A$2:$ZZ$1352, 495, MATCH($B$3, resultados!$A$1:$ZZ$1, 0))</f>
        <v/>
      </c>
    </row>
    <row r="502">
      <c r="A502">
        <f>INDEX(resultados!$A$2:$ZZ$1352, 496, MATCH($B$1, resultados!$A$1:$ZZ$1, 0))</f>
        <v/>
      </c>
      <c r="B502">
        <f>INDEX(resultados!$A$2:$ZZ$1352, 496, MATCH($B$2, resultados!$A$1:$ZZ$1, 0))</f>
        <v/>
      </c>
      <c r="C502">
        <f>INDEX(resultados!$A$2:$ZZ$1352, 496, MATCH($B$3, resultados!$A$1:$ZZ$1, 0))</f>
        <v/>
      </c>
    </row>
    <row r="503">
      <c r="A503">
        <f>INDEX(resultados!$A$2:$ZZ$1352, 497, MATCH($B$1, resultados!$A$1:$ZZ$1, 0))</f>
        <v/>
      </c>
      <c r="B503">
        <f>INDEX(resultados!$A$2:$ZZ$1352, 497, MATCH($B$2, resultados!$A$1:$ZZ$1, 0))</f>
        <v/>
      </c>
      <c r="C503">
        <f>INDEX(resultados!$A$2:$ZZ$1352, 497, MATCH($B$3, resultados!$A$1:$ZZ$1, 0))</f>
        <v/>
      </c>
    </row>
    <row r="504">
      <c r="A504">
        <f>INDEX(resultados!$A$2:$ZZ$1352, 498, MATCH($B$1, resultados!$A$1:$ZZ$1, 0))</f>
        <v/>
      </c>
      <c r="B504">
        <f>INDEX(resultados!$A$2:$ZZ$1352, 498, MATCH($B$2, resultados!$A$1:$ZZ$1, 0))</f>
        <v/>
      </c>
      <c r="C504">
        <f>INDEX(resultados!$A$2:$ZZ$1352, 498, MATCH($B$3, resultados!$A$1:$ZZ$1, 0))</f>
        <v/>
      </c>
    </row>
    <row r="505">
      <c r="A505">
        <f>INDEX(resultados!$A$2:$ZZ$1352, 499, MATCH($B$1, resultados!$A$1:$ZZ$1, 0))</f>
        <v/>
      </c>
      <c r="B505">
        <f>INDEX(resultados!$A$2:$ZZ$1352, 499, MATCH($B$2, resultados!$A$1:$ZZ$1, 0))</f>
        <v/>
      </c>
      <c r="C505">
        <f>INDEX(resultados!$A$2:$ZZ$1352, 499, MATCH($B$3, resultados!$A$1:$ZZ$1, 0))</f>
        <v/>
      </c>
    </row>
    <row r="506">
      <c r="A506">
        <f>INDEX(resultados!$A$2:$ZZ$1352, 500, MATCH($B$1, resultados!$A$1:$ZZ$1, 0))</f>
        <v/>
      </c>
      <c r="B506">
        <f>INDEX(resultados!$A$2:$ZZ$1352, 500, MATCH($B$2, resultados!$A$1:$ZZ$1, 0))</f>
        <v/>
      </c>
      <c r="C506">
        <f>INDEX(resultados!$A$2:$ZZ$1352, 500, MATCH($B$3, resultados!$A$1:$ZZ$1, 0))</f>
        <v/>
      </c>
    </row>
    <row r="507">
      <c r="A507">
        <f>INDEX(resultados!$A$2:$ZZ$1352, 501, MATCH($B$1, resultados!$A$1:$ZZ$1, 0))</f>
        <v/>
      </c>
      <c r="B507">
        <f>INDEX(resultados!$A$2:$ZZ$1352, 501, MATCH($B$2, resultados!$A$1:$ZZ$1, 0))</f>
        <v/>
      </c>
      <c r="C507">
        <f>INDEX(resultados!$A$2:$ZZ$1352, 501, MATCH($B$3, resultados!$A$1:$ZZ$1, 0))</f>
        <v/>
      </c>
    </row>
    <row r="508">
      <c r="A508">
        <f>INDEX(resultados!$A$2:$ZZ$1352, 502, MATCH($B$1, resultados!$A$1:$ZZ$1, 0))</f>
        <v/>
      </c>
      <c r="B508">
        <f>INDEX(resultados!$A$2:$ZZ$1352, 502, MATCH($B$2, resultados!$A$1:$ZZ$1, 0))</f>
        <v/>
      </c>
      <c r="C508">
        <f>INDEX(resultados!$A$2:$ZZ$1352, 502, MATCH($B$3, resultados!$A$1:$ZZ$1, 0))</f>
        <v/>
      </c>
    </row>
    <row r="509">
      <c r="A509">
        <f>INDEX(resultados!$A$2:$ZZ$1352, 503, MATCH($B$1, resultados!$A$1:$ZZ$1, 0))</f>
        <v/>
      </c>
      <c r="B509">
        <f>INDEX(resultados!$A$2:$ZZ$1352, 503, MATCH($B$2, resultados!$A$1:$ZZ$1, 0))</f>
        <v/>
      </c>
      <c r="C509">
        <f>INDEX(resultados!$A$2:$ZZ$1352, 503, MATCH($B$3, resultados!$A$1:$ZZ$1, 0))</f>
        <v/>
      </c>
    </row>
    <row r="510">
      <c r="A510">
        <f>INDEX(resultados!$A$2:$ZZ$1352, 504, MATCH($B$1, resultados!$A$1:$ZZ$1, 0))</f>
        <v/>
      </c>
      <c r="B510">
        <f>INDEX(resultados!$A$2:$ZZ$1352, 504, MATCH($B$2, resultados!$A$1:$ZZ$1, 0))</f>
        <v/>
      </c>
      <c r="C510">
        <f>INDEX(resultados!$A$2:$ZZ$1352, 504, MATCH($B$3, resultados!$A$1:$ZZ$1, 0))</f>
        <v/>
      </c>
    </row>
    <row r="511">
      <c r="A511">
        <f>INDEX(resultados!$A$2:$ZZ$1352, 505, MATCH($B$1, resultados!$A$1:$ZZ$1, 0))</f>
        <v/>
      </c>
      <c r="B511">
        <f>INDEX(resultados!$A$2:$ZZ$1352, 505, MATCH($B$2, resultados!$A$1:$ZZ$1, 0))</f>
        <v/>
      </c>
      <c r="C511">
        <f>INDEX(resultados!$A$2:$ZZ$1352, 505, MATCH($B$3, resultados!$A$1:$ZZ$1, 0))</f>
        <v/>
      </c>
    </row>
    <row r="512">
      <c r="A512">
        <f>INDEX(resultados!$A$2:$ZZ$1352, 506, MATCH($B$1, resultados!$A$1:$ZZ$1, 0))</f>
        <v/>
      </c>
      <c r="B512">
        <f>INDEX(resultados!$A$2:$ZZ$1352, 506, MATCH($B$2, resultados!$A$1:$ZZ$1, 0))</f>
        <v/>
      </c>
      <c r="C512">
        <f>INDEX(resultados!$A$2:$ZZ$1352, 506, MATCH($B$3, resultados!$A$1:$ZZ$1, 0))</f>
        <v/>
      </c>
    </row>
    <row r="513">
      <c r="A513">
        <f>INDEX(resultados!$A$2:$ZZ$1352, 507, MATCH($B$1, resultados!$A$1:$ZZ$1, 0))</f>
        <v/>
      </c>
      <c r="B513">
        <f>INDEX(resultados!$A$2:$ZZ$1352, 507, MATCH($B$2, resultados!$A$1:$ZZ$1, 0))</f>
        <v/>
      </c>
      <c r="C513">
        <f>INDEX(resultados!$A$2:$ZZ$1352, 507, MATCH($B$3, resultados!$A$1:$ZZ$1, 0))</f>
        <v/>
      </c>
    </row>
    <row r="514">
      <c r="A514">
        <f>INDEX(resultados!$A$2:$ZZ$1352, 508, MATCH($B$1, resultados!$A$1:$ZZ$1, 0))</f>
        <v/>
      </c>
      <c r="B514">
        <f>INDEX(resultados!$A$2:$ZZ$1352, 508, MATCH($B$2, resultados!$A$1:$ZZ$1, 0))</f>
        <v/>
      </c>
      <c r="C514">
        <f>INDEX(resultados!$A$2:$ZZ$1352, 508, MATCH($B$3, resultados!$A$1:$ZZ$1, 0))</f>
        <v/>
      </c>
    </row>
    <row r="515">
      <c r="A515">
        <f>INDEX(resultados!$A$2:$ZZ$1352, 509, MATCH($B$1, resultados!$A$1:$ZZ$1, 0))</f>
        <v/>
      </c>
      <c r="B515">
        <f>INDEX(resultados!$A$2:$ZZ$1352, 509, MATCH($B$2, resultados!$A$1:$ZZ$1, 0))</f>
        <v/>
      </c>
      <c r="C515">
        <f>INDEX(resultados!$A$2:$ZZ$1352, 509, MATCH($B$3, resultados!$A$1:$ZZ$1, 0))</f>
        <v/>
      </c>
    </row>
    <row r="516">
      <c r="A516">
        <f>INDEX(resultados!$A$2:$ZZ$1352, 510, MATCH($B$1, resultados!$A$1:$ZZ$1, 0))</f>
        <v/>
      </c>
      <c r="B516">
        <f>INDEX(resultados!$A$2:$ZZ$1352, 510, MATCH($B$2, resultados!$A$1:$ZZ$1, 0))</f>
        <v/>
      </c>
      <c r="C516">
        <f>INDEX(resultados!$A$2:$ZZ$1352, 510, MATCH($B$3, resultados!$A$1:$ZZ$1, 0))</f>
        <v/>
      </c>
    </row>
    <row r="517">
      <c r="A517">
        <f>INDEX(resultados!$A$2:$ZZ$1352, 511, MATCH($B$1, resultados!$A$1:$ZZ$1, 0))</f>
        <v/>
      </c>
      <c r="B517">
        <f>INDEX(resultados!$A$2:$ZZ$1352, 511, MATCH($B$2, resultados!$A$1:$ZZ$1, 0))</f>
        <v/>
      </c>
      <c r="C517">
        <f>INDEX(resultados!$A$2:$ZZ$1352, 511, MATCH($B$3, resultados!$A$1:$ZZ$1, 0))</f>
        <v/>
      </c>
    </row>
    <row r="518">
      <c r="A518">
        <f>INDEX(resultados!$A$2:$ZZ$1352, 512, MATCH($B$1, resultados!$A$1:$ZZ$1, 0))</f>
        <v/>
      </c>
      <c r="B518">
        <f>INDEX(resultados!$A$2:$ZZ$1352, 512, MATCH($B$2, resultados!$A$1:$ZZ$1, 0))</f>
        <v/>
      </c>
      <c r="C518">
        <f>INDEX(resultados!$A$2:$ZZ$1352, 512, MATCH($B$3, resultados!$A$1:$ZZ$1, 0))</f>
        <v/>
      </c>
    </row>
    <row r="519">
      <c r="A519">
        <f>INDEX(resultados!$A$2:$ZZ$1352, 513, MATCH($B$1, resultados!$A$1:$ZZ$1, 0))</f>
        <v/>
      </c>
      <c r="B519">
        <f>INDEX(resultados!$A$2:$ZZ$1352, 513, MATCH($B$2, resultados!$A$1:$ZZ$1, 0))</f>
        <v/>
      </c>
      <c r="C519">
        <f>INDEX(resultados!$A$2:$ZZ$1352, 513, MATCH($B$3, resultados!$A$1:$ZZ$1, 0))</f>
        <v/>
      </c>
    </row>
    <row r="520">
      <c r="A520">
        <f>INDEX(resultados!$A$2:$ZZ$1352, 514, MATCH($B$1, resultados!$A$1:$ZZ$1, 0))</f>
        <v/>
      </c>
      <c r="B520">
        <f>INDEX(resultados!$A$2:$ZZ$1352, 514, MATCH($B$2, resultados!$A$1:$ZZ$1, 0))</f>
        <v/>
      </c>
      <c r="C520">
        <f>INDEX(resultados!$A$2:$ZZ$1352, 514, MATCH($B$3, resultados!$A$1:$ZZ$1, 0))</f>
        <v/>
      </c>
    </row>
    <row r="521">
      <c r="A521">
        <f>INDEX(resultados!$A$2:$ZZ$1352, 515, MATCH($B$1, resultados!$A$1:$ZZ$1, 0))</f>
        <v/>
      </c>
      <c r="B521">
        <f>INDEX(resultados!$A$2:$ZZ$1352, 515, MATCH($B$2, resultados!$A$1:$ZZ$1, 0))</f>
        <v/>
      </c>
      <c r="C521">
        <f>INDEX(resultados!$A$2:$ZZ$1352, 515, MATCH($B$3, resultados!$A$1:$ZZ$1, 0))</f>
        <v/>
      </c>
    </row>
    <row r="522">
      <c r="A522">
        <f>INDEX(resultados!$A$2:$ZZ$1352, 516, MATCH($B$1, resultados!$A$1:$ZZ$1, 0))</f>
        <v/>
      </c>
      <c r="B522">
        <f>INDEX(resultados!$A$2:$ZZ$1352, 516, MATCH($B$2, resultados!$A$1:$ZZ$1, 0))</f>
        <v/>
      </c>
      <c r="C522">
        <f>INDEX(resultados!$A$2:$ZZ$1352, 516, MATCH($B$3, resultados!$A$1:$ZZ$1, 0))</f>
        <v/>
      </c>
    </row>
    <row r="523">
      <c r="A523">
        <f>INDEX(resultados!$A$2:$ZZ$1352, 517, MATCH($B$1, resultados!$A$1:$ZZ$1, 0))</f>
        <v/>
      </c>
      <c r="B523">
        <f>INDEX(resultados!$A$2:$ZZ$1352, 517, MATCH($B$2, resultados!$A$1:$ZZ$1, 0))</f>
        <v/>
      </c>
      <c r="C523">
        <f>INDEX(resultados!$A$2:$ZZ$1352, 517, MATCH($B$3, resultados!$A$1:$ZZ$1, 0))</f>
        <v/>
      </c>
    </row>
    <row r="524">
      <c r="A524">
        <f>INDEX(resultados!$A$2:$ZZ$1352, 518, MATCH($B$1, resultados!$A$1:$ZZ$1, 0))</f>
        <v/>
      </c>
      <c r="B524">
        <f>INDEX(resultados!$A$2:$ZZ$1352, 518, MATCH($B$2, resultados!$A$1:$ZZ$1, 0))</f>
        <v/>
      </c>
      <c r="C524">
        <f>INDEX(resultados!$A$2:$ZZ$1352, 518, MATCH($B$3, resultados!$A$1:$ZZ$1, 0))</f>
        <v/>
      </c>
    </row>
    <row r="525">
      <c r="A525">
        <f>INDEX(resultados!$A$2:$ZZ$1352, 519, MATCH($B$1, resultados!$A$1:$ZZ$1, 0))</f>
        <v/>
      </c>
      <c r="B525">
        <f>INDEX(resultados!$A$2:$ZZ$1352, 519, MATCH($B$2, resultados!$A$1:$ZZ$1, 0))</f>
        <v/>
      </c>
      <c r="C525">
        <f>INDEX(resultados!$A$2:$ZZ$1352, 519, MATCH($B$3, resultados!$A$1:$ZZ$1, 0))</f>
        <v/>
      </c>
    </row>
    <row r="526">
      <c r="A526">
        <f>INDEX(resultados!$A$2:$ZZ$1352, 520, MATCH($B$1, resultados!$A$1:$ZZ$1, 0))</f>
        <v/>
      </c>
      <c r="B526">
        <f>INDEX(resultados!$A$2:$ZZ$1352, 520, MATCH($B$2, resultados!$A$1:$ZZ$1, 0))</f>
        <v/>
      </c>
      <c r="C526">
        <f>INDEX(resultados!$A$2:$ZZ$1352, 520, MATCH($B$3, resultados!$A$1:$ZZ$1, 0))</f>
        <v/>
      </c>
    </row>
    <row r="527">
      <c r="A527">
        <f>INDEX(resultados!$A$2:$ZZ$1352, 521, MATCH($B$1, resultados!$A$1:$ZZ$1, 0))</f>
        <v/>
      </c>
      <c r="B527">
        <f>INDEX(resultados!$A$2:$ZZ$1352, 521, MATCH($B$2, resultados!$A$1:$ZZ$1, 0))</f>
        <v/>
      </c>
      <c r="C527">
        <f>INDEX(resultados!$A$2:$ZZ$1352, 521, MATCH($B$3, resultados!$A$1:$ZZ$1, 0))</f>
        <v/>
      </c>
    </row>
    <row r="528">
      <c r="A528">
        <f>INDEX(resultados!$A$2:$ZZ$1352, 522, MATCH($B$1, resultados!$A$1:$ZZ$1, 0))</f>
        <v/>
      </c>
      <c r="B528">
        <f>INDEX(resultados!$A$2:$ZZ$1352, 522, MATCH($B$2, resultados!$A$1:$ZZ$1, 0))</f>
        <v/>
      </c>
      <c r="C528">
        <f>INDEX(resultados!$A$2:$ZZ$1352, 522, MATCH($B$3, resultados!$A$1:$ZZ$1, 0))</f>
        <v/>
      </c>
    </row>
    <row r="529">
      <c r="A529">
        <f>INDEX(resultados!$A$2:$ZZ$1352, 523, MATCH($B$1, resultados!$A$1:$ZZ$1, 0))</f>
        <v/>
      </c>
      <c r="B529">
        <f>INDEX(resultados!$A$2:$ZZ$1352, 523, MATCH($B$2, resultados!$A$1:$ZZ$1, 0))</f>
        <v/>
      </c>
      <c r="C529">
        <f>INDEX(resultados!$A$2:$ZZ$1352, 523, MATCH($B$3, resultados!$A$1:$ZZ$1, 0))</f>
        <v/>
      </c>
    </row>
    <row r="530">
      <c r="A530">
        <f>INDEX(resultados!$A$2:$ZZ$1352, 524, MATCH($B$1, resultados!$A$1:$ZZ$1, 0))</f>
        <v/>
      </c>
      <c r="B530">
        <f>INDEX(resultados!$A$2:$ZZ$1352, 524, MATCH($B$2, resultados!$A$1:$ZZ$1, 0))</f>
        <v/>
      </c>
      <c r="C530">
        <f>INDEX(resultados!$A$2:$ZZ$1352, 524, MATCH($B$3, resultados!$A$1:$ZZ$1, 0))</f>
        <v/>
      </c>
    </row>
    <row r="531">
      <c r="A531">
        <f>INDEX(resultados!$A$2:$ZZ$1352, 525, MATCH($B$1, resultados!$A$1:$ZZ$1, 0))</f>
        <v/>
      </c>
      <c r="B531">
        <f>INDEX(resultados!$A$2:$ZZ$1352, 525, MATCH($B$2, resultados!$A$1:$ZZ$1, 0))</f>
        <v/>
      </c>
      <c r="C531">
        <f>INDEX(resultados!$A$2:$ZZ$1352, 525, MATCH($B$3, resultados!$A$1:$ZZ$1, 0))</f>
        <v/>
      </c>
    </row>
    <row r="532">
      <c r="A532">
        <f>INDEX(resultados!$A$2:$ZZ$1352, 526, MATCH($B$1, resultados!$A$1:$ZZ$1, 0))</f>
        <v/>
      </c>
      <c r="B532">
        <f>INDEX(resultados!$A$2:$ZZ$1352, 526, MATCH($B$2, resultados!$A$1:$ZZ$1, 0))</f>
        <v/>
      </c>
      <c r="C532">
        <f>INDEX(resultados!$A$2:$ZZ$1352, 526, MATCH($B$3, resultados!$A$1:$ZZ$1, 0))</f>
        <v/>
      </c>
    </row>
    <row r="533">
      <c r="A533">
        <f>INDEX(resultados!$A$2:$ZZ$1352, 527, MATCH($B$1, resultados!$A$1:$ZZ$1, 0))</f>
        <v/>
      </c>
      <c r="B533">
        <f>INDEX(resultados!$A$2:$ZZ$1352, 527, MATCH($B$2, resultados!$A$1:$ZZ$1, 0))</f>
        <v/>
      </c>
      <c r="C533">
        <f>INDEX(resultados!$A$2:$ZZ$1352, 527, MATCH($B$3, resultados!$A$1:$ZZ$1, 0))</f>
        <v/>
      </c>
    </row>
    <row r="534">
      <c r="A534">
        <f>INDEX(resultados!$A$2:$ZZ$1352, 528, MATCH($B$1, resultados!$A$1:$ZZ$1, 0))</f>
        <v/>
      </c>
      <c r="B534">
        <f>INDEX(resultados!$A$2:$ZZ$1352, 528, MATCH($B$2, resultados!$A$1:$ZZ$1, 0))</f>
        <v/>
      </c>
      <c r="C534">
        <f>INDEX(resultados!$A$2:$ZZ$1352, 528, MATCH($B$3, resultados!$A$1:$ZZ$1, 0))</f>
        <v/>
      </c>
    </row>
    <row r="535">
      <c r="A535">
        <f>INDEX(resultados!$A$2:$ZZ$1352, 529, MATCH($B$1, resultados!$A$1:$ZZ$1, 0))</f>
        <v/>
      </c>
      <c r="B535">
        <f>INDEX(resultados!$A$2:$ZZ$1352, 529, MATCH($B$2, resultados!$A$1:$ZZ$1, 0))</f>
        <v/>
      </c>
      <c r="C535">
        <f>INDEX(resultados!$A$2:$ZZ$1352, 529, MATCH($B$3, resultados!$A$1:$ZZ$1, 0))</f>
        <v/>
      </c>
    </row>
    <row r="536">
      <c r="A536">
        <f>INDEX(resultados!$A$2:$ZZ$1352, 530, MATCH($B$1, resultados!$A$1:$ZZ$1, 0))</f>
        <v/>
      </c>
      <c r="B536">
        <f>INDEX(resultados!$A$2:$ZZ$1352, 530, MATCH($B$2, resultados!$A$1:$ZZ$1, 0))</f>
        <v/>
      </c>
      <c r="C536">
        <f>INDEX(resultados!$A$2:$ZZ$1352, 530, MATCH($B$3, resultados!$A$1:$ZZ$1, 0))</f>
        <v/>
      </c>
    </row>
    <row r="537">
      <c r="A537">
        <f>INDEX(resultados!$A$2:$ZZ$1352, 531, MATCH($B$1, resultados!$A$1:$ZZ$1, 0))</f>
        <v/>
      </c>
      <c r="B537">
        <f>INDEX(resultados!$A$2:$ZZ$1352, 531, MATCH($B$2, resultados!$A$1:$ZZ$1, 0))</f>
        <v/>
      </c>
      <c r="C537">
        <f>INDEX(resultados!$A$2:$ZZ$1352, 531, MATCH($B$3, resultados!$A$1:$ZZ$1, 0))</f>
        <v/>
      </c>
    </row>
    <row r="538">
      <c r="A538">
        <f>INDEX(resultados!$A$2:$ZZ$1352, 532, MATCH($B$1, resultados!$A$1:$ZZ$1, 0))</f>
        <v/>
      </c>
      <c r="B538">
        <f>INDEX(resultados!$A$2:$ZZ$1352, 532, MATCH($B$2, resultados!$A$1:$ZZ$1, 0))</f>
        <v/>
      </c>
      <c r="C538">
        <f>INDEX(resultados!$A$2:$ZZ$1352, 532, MATCH($B$3, resultados!$A$1:$ZZ$1, 0))</f>
        <v/>
      </c>
    </row>
    <row r="539">
      <c r="A539">
        <f>INDEX(resultados!$A$2:$ZZ$1352, 533, MATCH($B$1, resultados!$A$1:$ZZ$1, 0))</f>
        <v/>
      </c>
      <c r="B539">
        <f>INDEX(resultados!$A$2:$ZZ$1352, 533, MATCH($B$2, resultados!$A$1:$ZZ$1, 0))</f>
        <v/>
      </c>
      <c r="C539">
        <f>INDEX(resultados!$A$2:$ZZ$1352, 533, MATCH($B$3, resultados!$A$1:$ZZ$1, 0))</f>
        <v/>
      </c>
    </row>
    <row r="540">
      <c r="A540">
        <f>INDEX(resultados!$A$2:$ZZ$1352, 534, MATCH($B$1, resultados!$A$1:$ZZ$1, 0))</f>
        <v/>
      </c>
      <c r="B540">
        <f>INDEX(resultados!$A$2:$ZZ$1352, 534, MATCH($B$2, resultados!$A$1:$ZZ$1, 0))</f>
        <v/>
      </c>
      <c r="C540">
        <f>INDEX(resultados!$A$2:$ZZ$1352, 534, MATCH($B$3, resultados!$A$1:$ZZ$1, 0))</f>
        <v/>
      </c>
    </row>
    <row r="541">
      <c r="A541">
        <f>INDEX(resultados!$A$2:$ZZ$1352, 535, MATCH($B$1, resultados!$A$1:$ZZ$1, 0))</f>
        <v/>
      </c>
      <c r="B541">
        <f>INDEX(resultados!$A$2:$ZZ$1352, 535, MATCH($B$2, resultados!$A$1:$ZZ$1, 0))</f>
        <v/>
      </c>
      <c r="C541">
        <f>INDEX(resultados!$A$2:$ZZ$1352, 535, MATCH($B$3, resultados!$A$1:$ZZ$1, 0))</f>
        <v/>
      </c>
    </row>
    <row r="542">
      <c r="A542">
        <f>INDEX(resultados!$A$2:$ZZ$1352, 536, MATCH($B$1, resultados!$A$1:$ZZ$1, 0))</f>
        <v/>
      </c>
      <c r="B542">
        <f>INDEX(resultados!$A$2:$ZZ$1352, 536, MATCH($B$2, resultados!$A$1:$ZZ$1, 0))</f>
        <v/>
      </c>
      <c r="C542">
        <f>INDEX(resultados!$A$2:$ZZ$1352, 536, MATCH($B$3, resultados!$A$1:$ZZ$1, 0))</f>
        <v/>
      </c>
    </row>
    <row r="543">
      <c r="A543">
        <f>INDEX(resultados!$A$2:$ZZ$1352, 537, MATCH($B$1, resultados!$A$1:$ZZ$1, 0))</f>
        <v/>
      </c>
      <c r="B543">
        <f>INDEX(resultados!$A$2:$ZZ$1352, 537, MATCH($B$2, resultados!$A$1:$ZZ$1, 0))</f>
        <v/>
      </c>
      <c r="C543">
        <f>INDEX(resultados!$A$2:$ZZ$1352, 537, MATCH($B$3, resultados!$A$1:$ZZ$1, 0))</f>
        <v/>
      </c>
    </row>
    <row r="544">
      <c r="A544">
        <f>INDEX(resultados!$A$2:$ZZ$1352, 538, MATCH($B$1, resultados!$A$1:$ZZ$1, 0))</f>
        <v/>
      </c>
      <c r="B544">
        <f>INDEX(resultados!$A$2:$ZZ$1352, 538, MATCH($B$2, resultados!$A$1:$ZZ$1, 0))</f>
        <v/>
      </c>
      <c r="C544">
        <f>INDEX(resultados!$A$2:$ZZ$1352, 538, MATCH($B$3, resultados!$A$1:$ZZ$1, 0))</f>
        <v/>
      </c>
    </row>
    <row r="545">
      <c r="A545">
        <f>INDEX(resultados!$A$2:$ZZ$1352, 539, MATCH($B$1, resultados!$A$1:$ZZ$1, 0))</f>
        <v/>
      </c>
      <c r="B545">
        <f>INDEX(resultados!$A$2:$ZZ$1352, 539, MATCH($B$2, resultados!$A$1:$ZZ$1, 0))</f>
        <v/>
      </c>
      <c r="C545">
        <f>INDEX(resultados!$A$2:$ZZ$1352, 539, MATCH($B$3, resultados!$A$1:$ZZ$1, 0))</f>
        <v/>
      </c>
    </row>
    <row r="546">
      <c r="A546">
        <f>INDEX(resultados!$A$2:$ZZ$1352, 540, MATCH($B$1, resultados!$A$1:$ZZ$1, 0))</f>
        <v/>
      </c>
      <c r="B546">
        <f>INDEX(resultados!$A$2:$ZZ$1352, 540, MATCH($B$2, resultados!$A$1:$ZZ$1, 0))</f>
        <v/>
      </c>
      <c r="C546">
        <f>INDEX(resultados!$A$2:$ZZ$1352, 540, MATCH($B$3, resultados!$A$1:$ZZ$1, 0))</f>
        <v/>
      </c>
    </row>
    <row r="547">
      <c r="A547">
        <f>INDEX(resultados!$A$2:$ZZ$1352, 541, MATCH($B$1, resultados!$A$1:$ZZ$1, 0))</f>
        <v/>
      </c>
      <c r="B547">
        <f>INDEX(resultados!$A$2:$ZZ$1352, 541, MATCH($B$2, resultados!$A$1:$ZZ$1, 0))</f>
        <v/>
      </c>
      <c r="C547">
        <f>INDEX(resultados!$A$2:$ZZ$1352, 541, MATCH($B$3, resultados!$A$1:$ZZ$1, 0))</f>
        <v/>
      </c>
    </row>
    <row r="548">
      <c r="A548">
        <f>INDEX(resultados!$A$2:$ZZ$1352, 542, MATCH($B$1, resultados!$A$1:$ZZ$1, 0))</f>
        <v/>
      </c>
      <c r="B548">
        <f>INDEX(resultados!$A$2:$ZZ$1352, 542, MATCH($B$2, resultados!$A$1:$ZZ$1, 0))</f>
        <v/>
      </c>
      <c r="C548">
        <f>INDEX(resultados!$A$2:$ZZ$1352, 542, MATCH($B$3, resultados!$A$1:$ZZ$1, 0))</f>
        <v/>
      </c>
    </row>
    <row r="549">
      <c r="A549">
        <f>INDEX(resultados!$A$2:$ZZ$1352, 543, MATCH($B$1, resultados!$A$1:$ZZ$1, 0))</f>
        <v/>
      </c>
      <c r="B549">
        <f>INDEX(resultados!$A$2:$ZZ$1352, 543, MATCH($B$2, resultados!$A$1:$ZZ$1, 0))</f>
        <v/>
      </c>
      <c r="C549">
        <f>INDEX(resultados!$A$2:$ZZ$1352, 543, MATCH($B$3, resultados!$A$1:$ZZ$1, 0))</f>
        <v/>
      </c>
    </row>
    <row r="550">
      <c r="A550">
        <f>INDEX(resultados!$A$2:$ZZ$1352, 544, MATCH($B$1, resultados!$A$1:$ZZ$1, 0))</f>
        <v/>
      </c>
      <c r="B550">
        <f>INDEX(resultados!$A$2:$ZZ$1352, 544, MATCH($B$2, resultados!$A$1:$ZZ$1, 0))</f>
        <v/>
      </c>
      <c r="C550">
        <f>INDEX(resultados!$A$2:$ZZ$1352, 544, MATCH($B$3, resultados!$A$1:$ZZ$1, 0))</f>
        <v/>
      </c>
    </row>
    <row r="551">
      <c r="A551">
        <f>INDEX(resultados!$A$2:$ZZ$1352, 545, MATCH($B$1, resultados!$A$1:$ZZ$1, 0))</f>
        <v/>
      </c>
      <c r="B551">
        <f>INDEX(resultados!$A$2:$ZZ$1352, 545, MATCH($B$2, resultados!$A$1:$ZZ$1, 0))</f>
        <v/>
      </c>
      <c r="C551">
        <f>INDEX(resultados!$A$2:$ZZ$1352, 545, MATCH($B$3, resultados!$A$1:$ZZ$1, 0))</f>
        <v/>
      </c>
    </row>
    <row r="552">
      <c r="A552">
        <f>INDEX(resultados!$A$2:$ZZ$1352, 546, MATCH($B$1, resultados!$A$1:$ZZ$1, 0))</f>
        <v/>
      </c>
      <c r="B552">
        <f>INDEX(resultados!$A$2:$ZZ$1352, 546, MATCH($B$2, resultados!$A$1:$ZZ$1, 0))</f>
        <v/>
      </c>
      <c r="C552">
        <f>INDEX(resultados!$A$2:$ZZ$1352, 546, MATCH($B$3, resultados!$A$1:$ZZ$1, 0))</f>
        <v/>
      </c>
    </row>
    <row r="553">
      <c r="A553">
        <f>INDEX(resultados!$A$2:$ZZ$1352, 547, MATCH($B$1, resultados!$A$1:$ZZ$1, 0))</f>
        <v/>
      </c>
      <c r="B553">
        <f>INDEX(resultados!$A$2:$ZZ$1352, 547, MATCH($B$2, resultados!$A$1:$ZZ$1, 0))</f>
        <v/>
      </c>
      <c r="C553">
        <f>INDEX(resultados!$A$2:$ZZ$1352, 547, MATCH($B$3, resultados!$A$1:$ZZ$1, 0))</f>
        <v/>
      </c>
    </row>
    <row r="554">
      <c r="A554">
        <f>INDEX(resultados!$A$2:$ZZ$1352, 548, MATCH($B$1, resultados!$A$1:$ZZ$1, 0))</f>
        <v/>
      </c>
      <c r="B554">
        <f>INDEX(resultados!$A$2:$ZZ$1352, 548, MATCH($B$2, resultados!$A$1:$ZZ$1, 0))</f>
        <v/>
      </c>
      <c r="C554">
        <f>INDEX(resultados!$A$2:$ZZ$1352, 548, MATCH($B$3, resultados!$A$1:$ZZ$1, 0))</f>
        <v/>
      </c>
    </row>
    <row r="555">
      <c r="A555">
        <f>INDEX(resultados!$A$2:$ZZ$1352, 549, MATCH($B$1, resultados!$A$1:$ZZ$1, 0))</f>
        <v/>
      </c>
      <c r="B555">
        <f>INDEX(resultados!$A$2:$ZZ$1352, 549, MATCH($B$2, resultados!$A$1:$ZZ$1, 0))</f>
        <v/>
      </c>
      <c r="C555">
        <f>INDEX(resultados!$A$2:$ZZ$1352, 549, MATCH($B$3, resultados!$A$1:$ZZ$1, 0))</f>
        <v/>
      </c>
    </row>
    <row r="556">
      <c r="A556">
        <f>INDEX(resultados!$A$2:$ZZ$1352, 550, MATCH($B$1, resultados!$A$1:$ZZ$1, 0))</f>
        <v/>
      </c>
      <c r="B556">
        <f>INDEX(resultados!$A$2:$ZZ$1352, 550, MATCH($B$2, resultados!$A$1:$ZZ$1, 0))</f>
        <v/>
      </c>
      <c r="C556">
        <f>INDEX(resultados!$A$2:$ZZ$1352, 550, MATCH($B$3, resultados!$A$1:$ZZ$1, 0))</f>
        <v/>
      </c>
    </row>
    <row r="557">
      <c r="A557">
        <f>INDEX(resultados!$A$2:$ZZ$1352, 551, MATCH($B$1, resultados!$A$1:$ZZ$1, 0))</f>
        <v/>
      </c>
      <c r="B557">
        <f>INDEX(resultados!$A$2:$ZZ$1352, 551, MATCH($B$2, resultados!$A$1:$ZZ$1, 0))</f>
        <v/>
      </c>
      <c r="C557">
        <f>INDEX(resultados!$A$2:$ZZ$1352, 551, MATCH($B$3, resultados!$A$1:$ZZ$1, 0))</f>
        <v/>
      </c>
    </row>
    <row r="558">
      <c r="A558">
        <f>INDEX(resultados!$A$2:$ZZ$1352, 552, MATCH($B$1, resultados!$A$1:$ZZ$1, 0))</f>
        <v/>
      </c>
      <c r="B558">
        <f>INDEX(resultados!$A$2:$ZZ$1352, 552, MATCH($B$2, resultados!$A$1:$ZZ$1, 0))</f>
        <v/>
      </c>
      <c r="C558">
        <f>INDEX(resultados!$A$2:$ZZ$1352, 552, MATCH($B$3, resultados!$A$1:$ZZ$1, 0))</f>
        <v/>
      </c>
    </row>
    <row r="559">
      <c r="A559">
        <f>INDEX(resultados!$A$2:$ZZ$1352, 553, MATCH($B$1, resultados!$A$1:$ZZ$1, 0))</f>
        <v/>
      </c>
      <c r="B559">
        <f>INDEX(resultados!$A$2:$ZZ$1352, 553, MATCH($B$2, resultados!$A$1:$ZZ$1, 0))</f>
        <v/>
      </c>
      <c r="C559">
        <f>INDEX(resultados!$A$2:$ZZ$1352, 553, MATCH($B$3, resultados!$A$1:$ZZ$1, 0))</f>
        <v/>
      </c>
    </row>
    <row r="560">
      <c r="A560">
        <f>INDEX(resultados!$A$2:$ZZ$1352, 554, MATCH($B$1, resultados!$A$1:$ZZ$1, 0))</f>
        <v/>
      </c>
      <c r="B560">
        <f>INDEX(resultados!$A$2:$ZZ$1352, 554, MATCH($B$2, resultados!$A$1:$ZZ$1, 0))</f>
        <v/>
      </c>
      <c r="C560">
        <f>INDEX(resultados!$A$2:$ZZ$1352, 554, MATCH($B$3, resultados!$A$1:$ZZ$1, 0))</f>
        <v/>
      </c>
    </row>
    <row r="561">
      <c r="A561">
        <f>INDEX(resultados!$A$2:$ZZ$1352, 555, MATCH($B$1, resultados!$A$1:$ZZ$1, 0))</f>
        <v/>
      </c>
      <c r="B561">
        <f>INDEX(resultados!$A$2:$ZZ$1352, 555, MATCH($B$2, resultados!$A$1:$ZZ$1, 0))</f>
        <v/>
      </c>
      <c r="C561">
        <f>INDEX(resultados!$A$2:$ZZ$1352, 555, MATCH($B$3, resultados!$A$1:$ZZ$1, 0))</f>
        <v/>
      </c>
    </row>
    <row r="562">
      <c r="A562">
        <f>INDEX(resultados!$A$2:$ZZ$1352, 556, MATCH($B$1, resultados!$A$1:$ZZ$1, 0))</f>
        <v/>
      </c>
      <c r="B562">
        <f>INDEX(resultados!$A$2:$ZZ$1352, 556, MATCH($B$2, resultados!$A$1:$ZZ$1, 0))</f>
        <v/>
      </c>
      <c r="C562">
        <f>INDEX(resultados!$A$2:$ZZ$1352, 556, MATCH($B$3, resultados!$A$1:$ZZ$1, 0))</f>
        <v/>
      </c>
    </row>
    <row r="563">
      <c r="A563">
        <f>INDEX(resultados!$A$2:$ZZ$1352, 557, MATCH($B$1, resultados!$A$1:$ZZ$1, 0))</f>
        <v/>
      </c>
      <c r="B563">
        <f>INDEX(resultados!$A$2:$ZZ$1352, 557, MATCH($B$2, resultados!$A$1:$ZZ$1, 0))</f>
        <v/>
      </c>
      <c r="C563">
        <f>INDEX(resultados!$A$2:$ZZ$1352, 557, MATCH($B$3, resultados!$A$1:$ZZ$1, 0))</f>
        <v/>
      </c>
    </row>
    <row r="564">
      <c r="A564">
        <f>INDEX(resultados!$A$2:$ZZ$1352, 558, MATCH($B$1, resultados!$A$1:$ZZ$1, 0))</f>
        <v/>
      </c>
      <c r="B564">
        <f>INDEX(resultados!$A$2:$ZZ$1352, 558, MATCH($B$2, resultados!$A$1:$ZZ$1, 0))</f>
        <v/>
      </c>
      <c r="C564">
        <f>INDEX(resultados!$A$2:$ZZ$1352, 558, MATCH($B$3, resultados!$A$1:$ZZ$1, 0))</f>
        <v/>
      </c>
    </row>
    <row r="565">
      <c r="A565">
        <f>INDEX(resultados!$A$2:$ZZ$1352, 559, MATCH($B$1, resultados!$A$1:$ZZ$1, 0))</f>
        <v/>
      </c>
      <c r="B565">
        <f>INDEX(resultados!$A$2:$ZZ$1352, 559, MATCH($B$2, resultados!$A$1:$ZZ$1, 0))</f>
        <v/>
      </c>
      <c r="C565">
        <f>INDEX(resultados!$A$2:$ZZ$1352, 559, MATCH($B$3, resultados!$A$1:$ZZ$1, 0))</f>
        <v/>
      </c>
    </row>
    <row r="566">
      <c r="A566">
        <f>INDEX(resultados!$A$2:$ZZ$1352, 560, MATCH($B$1, resultados!$A$1:$ZZ$1, 0))</f>
        <v/>
      </c>
      <c r="B566">
        <f>INDEX(resultados!$A$2:$ZZ$1352, 560, MATCH($B$2, resultados!$A$1:$ZZ$1, 0))</f>
        <v/>
      </c>
      <c r="C566">
        <f>INDEX(resultados!$A$2:$ZZ$1352, 560, MATCH($B$3, resultados!$A$1:$ZZ$1, 0))</f>
        <v/>
      </c>
    </row>
    <row r="567">
      <c r="A567">
        <f>INDEX(resultados!$A$2:$ZZ$1352, 561, MATCH($B$1, resultados!$A$1:$ZZ$1, 0))</f>
        <v/>
      </c>
      <c r="B567">
        <f>INDEX(resultados!$A$2:$ZZ$1352, 561, MATCH($B$2, resultados!$A$1:$ZZ$1, 0))</f>
        <v/>
      </c>
      <c r="C567">
        <f>INDEX(resultados!$A$2:$ZZ$1352, 561, MATCH($B$3, resultados!$A$1:$ZZ$1, 0))</f>
        <v/>
      </c>
    </row>
    <row r="568">
      <c r="A568">
        <f>INDEX(resultados!$A$2:$ZZ$1352, 562, MATCH($B$1, resultados!$A$1:$ZZ$1, 0))</f>
        <v/>
      </c>
      <c r="B568">
        <f>INDEX(resultados!$A$2:$ZZ$1352, 562, MATCH($B$2, resultados!$A$1:$ZZ$1, 0))</f>
        <v/>
      </c>
      <c r="C568">
        <f>INDEX(resultados!$A$2:$ZZ$1352, 562, MATCH($B$3, resultados!$A$1:$ZZ$1, 0))</f>
        <v/>
      </c>
    </row>
    <row r="569">
      <c r="A569">
        <f>INDEX(resultados!$A$2:$ZZ$1352, 563, MATCH($B$1, resultados!$A$1:$ZZ$1, 0))</f>
        <v/>
      </c>
      <c r="B569">
        <f>INDEX(resultados!$A$2:$ZZ$1352, 563, MATCH($B$2, resultados!$A$1:$ZZ$1, 0))</f>
        <v/>
      </c>
      <c r="C569">
        <f>INDEX(resultados!$A$2:$ZZ$1352, 563, MATCH($B$3, resultados!$A$1:$ZZ$1, 0))</f>
        <v/>
      </c>
    </row>
    <row r="570">
      <c r="A570">
        <f>INDEX(resultados!$A$2:$ZZ$1352, 564, MATCH($B$1, resultados!$A$1:$ZZ$1, 0))</f>
        <v/>
      </c>
      <c r="B570">
        <f>INDEX(resultados!$A$2:$ZZ$1352, 564, MATCH($B$2, resultados!$A$1:$ZZ$1, 0))</f>
        <v/>
      </c>
      <c r="C570">
        <f>INDEX(resultados!$A$2:$ZZ$1352, 564, MATCH($B$3, resultados!$A$1:$ZZ$1, 0))</f>
        <v/>
      </c>
    </row>
    <row r="571">
      <c r="A571">
        <f>INDEX(resultados!$A$2:$ZZ$1352, 565, MATCH($B$1, resultados!$A$1:$ZZ$1, 0))</f>
        <v/>
      </c>
      <c r="B571">
        <f>INDEX(resultados!$A$2:$ZZ$1352, 565, MATCH($B$2, resultados!$A$1:$ZZ$1, 0))</f>
        <v/>
      </c>
      <c r="C571">
        <f>INDEX(resultados!$A$2:$ZZ$1352, 565, MATCH($B$3, resultados!$A$1:$ZZ$1, 0))</f>
        <v/>
      </c>
    </row>
    <row r="572">
      <c r="A572">
        <f>INDEX(resultados!$A$2:$ZZ$1352, 566, MATCH($B$1, resultados!$A$1:$ZZ$1, 0))</f>
        <v/>
      </c>
      <c r="B572">
        <f>INDEX(resultados!$A$2:$ZZ$1352, 566, MATCH($B$2, resultados!$A$1:$ZZ$1, 0))</f>
        <v/>
      </c>
      <c r="C572">
        <f>INDEX(resultados!$A$2:$ZZ$1352, 566, MATCH($B$3, resultados!$A$1:$ZZ$1, 0))</f>
        <v/>
      </c>
    </row>
    <row r="573">
      <c r="A573">
        <f>INDEX(resultados!$A$2:$ZZ$1352, 567, MATCH($B$1, resultados!$A$1:$ZZ$1, 0))</f>
        <v/>
      </c>
      <c r="B573">
        <f>INDEX(resultados!$A$2:$ZZ$1352, 567, MATCH($B$2, resultados!$A$1:$ZZ$1, 0))</f>
        <v/>
      </c>
      <c r="C573">
        <f>INDEX(resultados!$A$2:$ZZ$1352, 567, MATCH($B$3, resultados!$A$1:$ZZ$1, 0))</f>
        <v/>
      </c>
    </row>
    <row r="574">
      <c r="A574">
        <f>INDEX(resultados!$A$2:$ZZ$1352, 568, MATCH($B$1, resultados!$A$1:$ZZ$1, 0))</f>
        <v/>
      </c>
      <c r="B574">
        <f>INDEX(resultados!$A$2:$ZZ$1352, 568, MATCH($B$2, resultados!$A$1:$ZZ$1, 0))</f>
        <v/>
      </c>
      <c r="C574">
        <f>INDEX(resultados!$A$2:$ZZ$1352, 568, MATCH($B$3, resultados!$A$1:$ZZ$1, 0))</f>
        <v/>
      </c>
    </row>
    <row r="575">
      <c r="A575">
        <f>INDEX(resultados!$A$2:$ZZ$1352, 569, MATCH($B$1, resultados!$A$1:$ZZ$1, 0))</f>
        <v/>
      </c>
      <c r="B575">
        <f>INDEX(resultados!$A$2:$ZZ$1352, 569, MATCH($B$2, resultados!$A$1:$ZZ$1, 0))</f>
        <v/>
      </c>
      <c r="C575">
        <f>INDEX(resultados!$A$2:$ZZ$1352, 569, MATCH($B$3, resultados!$A$1:$ZZ$1, 0))</f>
        <v/>
      </c>
    </row>
    <row r="576">
      <c r="A576">
        <f>INDEX(resultados!$A$2:$ZZ$1352, 570, MATCH($B$1, resultados!$A$1:$ZZ$1, 0))</f>
        <v/>
      </c>
      <c r="B576">
        <f>INDEX(resultados!$A$2:$ZZ$1352, 570, MATCH($B$2, resultados!$A$1:$ZZ$1, 0))</f>
        <v/>
      </c>
      <c r="C576">
        <f>INDEX(resultados!$A$2:$ZZ$1352, 570, MATCH($B$3, resultados!$A$1:$ZZ$1, 0))</f>
        <v/>
      </c>
    </row>
    <row r="577">
      <c r="A577">
        <f>INDEX(resultados!$A$2:$ZZ$1352, 571, MATCH($B$1, resultados!$A$1:$ZZ$1, 0))</f>
        <v/>
      </c>
      <c r="B577">
        <f>INDEX(resultados!$A$2:$ZZ$1352, 571, MATCH($B$2, resultados!$A$1:$ZZ$1, 0))</f>
        <v/>
      </c>
      <c r="C577">
        <f>INDEX(resultados!$A$2:$ZZ$1352, 571, MATCH($B$3, resultados!$A$1:$ZZ$1, 0))</f>
        <v/>
      </c>
    </row>
    <row r="578">
      <c r="A578">
        <f>INDEX(resultados!$A$2:$ZZ$1352, 572, MATCH($B$1, resultados!$A$1:$ZZ$1, 0))</f>
        <v/>
      </c>
      <c r="B578">
        <f>INDEX(resultados!$A$2:$ZZ$1352, 572, MATCH($B$2, resultados!$A$1:$ZZ$1, 0))</f>
        <v/>
      </c>
      <c r="C578">
        <f>INDEX(resultados!$A$2:$ZZ$1352, 572, MATCH($B$3, resultados!$A$1:$ZZ$1, 0))</f>
        <v/>
      </c>
    </row>
    <row r="579">
      <c r="A579">
        <f>INDEX(resultados!$A$2:$ZZ$1352, 573, MATCH($B$1, resultados!$A$1:$ZZ$1, 0))</f>
        <v/>
      </c>
      <c r="B579">
        <f>INDEX(resultados!$A$2:$ZZ$1352, 573, MATCH($B$2, resultados!$A$1:$ZZ$1, 0))</f>
        <v/>
      </c>
      <c r="C579">
        <f>INDEX(resultados!$A$2:$ZZ$1352, 573, MATCH($B$3, resultados!$A$1:$ZZ$1, 0))</f>
        <v/>
      </c>
    </row>
    <row r="580">
      <c r="A580">
        <f>INDEX(resultados!$A$2:$ZZ$1352, 574, MATCH($B$1, resultados!$A$1:$ZZ$1, 0))</f>
        <v/>
      </c>
      <c r="B580">
        <f>INDEX(resultados!$A$2:$ZZ$1352, 574, MATCH($B$2, resultados!$A$1:$ZZ$1, 0))</f>
        <v/>
      </c>
      <c r="C580">
        <f>INDEX(resultados!$A$2:$ZZ$1352, 574, MATCH($B$3, resultados!$A$1:$ZZ$1, 0))</f>
        <v/>
      </c>
    </row>
    <row r="581">
      <c r="A581">
        <f>INDEX(resultados!$A$2:$ZZ$1352, 575, MATCH($B$1, resultados!$A$1:$ZZ$1, 0))</f>
        <v/>
      </c>
      <c r="B581">
        <f>INDEX(resultados!$A$2:$ZZ$1352, 575, MATCH($B$2, resultados!$A$1:$ZZ$1, 0))</f>
        <v/>
      </c>
      <c r="C581">
        <f>INDEX(resultados!$A$2:$ZZ$1352, 575, MATCH($B$3, resultados!$A$1:$ZZ$1, 0))</f>
        <v/>
      </c>
    </row>
    <row r="582">
      <c r="A582">
        <f>INDEX(resultados!$A$2:$ZZ$1352, 576, MATCH($B$1, resultados!$A$1:$ZZ$1, 0))</f>
        <v/>
      </c>
      <c r="B582">
        <f>INDEX(resultados!$A$2:$ZZ$1352, 576, MATCH($B$2, resultados!$A$1:$ZZ$1, 0))</f>
        <v/>
      </c>
      <c r="C582">
        <f>INDEX(resultados!$A$2:$ZZ$1352, 576, MATCH($B$3, resultados!$A$1:$ZZ$1, 0))</f>
        <v/>
      </c>
    </row>
    <row r="583">
      <c r="A583">
        <f>INDEX(resultados!$A$2:$ZZ$1352, 577, MATCH($B$1, resultados!$A$1:$ZZ$1, 0))</f>
        <v/>
      </c>
      <c r="B583">
        <f>INDEX(resultados!$A$2:$ZZ$1352, 577, MATCH($B$2, resultados!$A$1:$ZZ$1, 0))</f>
        <v/>
      </c>
      <c r="C583">
        <f>INDEX(resultados!$A$2:$ZZ$1352, 577, MATCH($B$3, resultados!$A$1:$ZZ$1, 0))</f>
        <v/>
      </c>
    </row>
    <row r="584">
      <c r="A584">
        <f>INDEX(resultados!$A$2:$ZZ$1352, 578, MATCH($B$1, resultados!$A$1:$ZZ$1, 0))</f>
        <v/>
      </c>
      <c r="B584">
        <f>INDEX(resultados!$A$2:$ZZ$1352, 578, MATCH($B$2, resultados!$A$1:$ZZ$1, 0))</f>
        <v/>
      </c>
      <c r="C584">
        <f>INDEX(resultados!$A$2:$ZZ$1352, 578, MATCH($B$3, resultados!$A$1:$ZZ$1, 0))</f>
        <v/>
      </c>
    </row>
    <row r="585">
      <c r="A585">
        <f>INDEX(resultados!$A$2:$ZZ$1352, 579, MATCH($B$1, resultados!$A$1:$ZZ$1, 0))</f>
        <v/>
      </c>
      <c r="B585">
        <f>INDEX(resultados!$A$2:$ZZ$1352, 579, MATCH($B$2, resultados!$A$1:$ZZ$1, 0))</f>
        <v/>
      </c>
      <c r="C585">
        <f>INDEX(resultados!$A$2:$ZZ$1352, 579, MATCH($B$3, resultados!$A$1:$ZZ$1, 0))</f>
        <v/>
      </c>
    </row>
    <row r="586">
      <c r="A586">
        <f>INDEX(resultados!$A$2:$ZZ$1352, 580, MATCH($B$1, resultados!$A$1:$ZZ$1, 0))</f>
        <v/>
      </c>
      <c r="B586">
        <f>INDEX(resultados!$A$2:$ZZ$1352, 580, MATCH($B$2, resultados!$A$1:$ZZ$1, 0))</f>
        <v/>
      </c>
      <c r="C586">
        <f>INDEX(resultados!$A$2:$ZZ$1352, 580, MATCH($B$3, resultados!$A$1:$ZZ$1, 0))</f>
        <v/>
      </c>
    </row>
    <row r="587">
      <c r="A587">
        <f>INDEX(resultados!$A$2:$ZZ$1352, 581, MATCH($B$1, resultados!$A$1:$ZZ$1, 0))</f>
        <v/>
      </c>
      <c r="B587">
        <f>INDEX(resultados!$A$2:$ZZ$1352, 581, MATCH($B$2, resultados!$A$1:$ZZ$1, 0))</f>
        <v/>
      </c>
      <c r="C587">
        <f>INDEX(resultados!$A$2:$ZZ$1352, 581, MATCH($B$3, resultados!$A$1:$ZZ$1, 0))</f>
        <v/>
      </c>
    </row>
    <row r="588">
      <c r="A588">
        <f>INDEX(resultados!$A$2:$ZZ$1352, 582, MATCH($B$1, resultados!$A$1:$ZZ$1, 0))</f>
        <v/>
      </c>
      <c r="B588">
        <f>INDEX(resultados!$A$2:$ZZ$1352, 582, MATCH($B$2, resultados!$A$1:$ZZ$1, 0))</f>
        <v/>
      </c>
      <c r="C588">
        <f>INDEX(resultados!$A$2:$ZZ$1352, 582, MATCH($B$3, resultados!$A$1:$ZZ$1, 0))</f>
        <v/>
      </c>
    </row>
    <row r="589">
      <c r="A589">
        <f>INDEX(resultados!$A$2:$ZZ$1352, 583, MATCH($B$1, resultados!$A$1:$ZZ$1, 0))</f>
        <v/>
      </c>
      <c r="B589">
        <f>INDEX(resultados!$A$2:$ZZ$1352, 583, MATCH($B$2, resultados!$A$1:$ZZ$1, 0))</f>
        <v/>
      </c>
      <c r="C589">
        <f>INDEX(resultados!$A$2:$ZZ$1352, 583, MATCH($B$3, resultados!$A$1:$ZZ$1, 0))</f>
        <v/>
      </c>
    </row>
    <row r="590">
      <c r="A590">
        <f>INDEX(resultados!$A$2:$ZZ$1352, 584, MATCH($B$1, resultados!$A$1:$ZZ$1, 0))</f>
        <v/>
      </c>
      <c r="B590">
        <f>INDEX(resultados!$A$2:$ZZ$1352, 584, MATCH($B$2, resultados!$A$1:$ZZ$1, 0))</f>
        <v/>
      </c>
      <c r="C590">
        <f>INDEX(resultados!$A$2:$ZZ$1352, 584, MATCH($B$3, resultados!$A$1:$ZZ$1, 0))</f>
        <v/>
      </c>
    </row>
    <row r="591">
      <c r="A591">
        <f>INDEX(resultados!$A$2:$ZZ$1352, 585, MATCH($B$1, resultados!$A$1:$ZZ$1, 0))</f>
        <v/>
      </c>
      <c r="B591">
        <f>INDEX(resultados!$A$2:$ZZ$1352, 585, MATCH($B$2, resultados!$A$1:$ZZ$1, 0))</f>
        <v/>
      </c>
      <c r="C591">
        <f>INDEX(resultados!$A$2:$ZZ$1352, 585, MATCH($B$3, resultados!$A$1:$ZZ$1, 0))</f>
        <v/>
      </c>
    </row>
    <row r="592">
      <c r="A592">
        <f>INDEX(resultados!$A$2:$ZZ$1352, 586, MATCH($B$1, resultados!$A$1:$ZZ$1, 0))</f>
        <v/>
      </c>
      <c r="B592">
        <f>INDEX(resultados!$A$2:$ZZ$1352, 586, MATCH($B$2, resultados!$A$1:$ZZ$1, 0))</f>
        <v/>
      </c>
      <c r="C592">
        <f>INDEX(resultados!$A$2:$ZZ$1352, 586, MATCH($B$3, resultados!$A$1:$ZZ$1, 0))</f>
        <v/>
      </c>
    </row>
    <row r="593">
      <c r="A593">
        <f>INDEX(resultados!$A$2:$ZZ$1352, 587, MATCH($B$1, resultados!$A$1:$ZZ$1, 0))</f>
        <v/>
      </c>
      <c r="B593">
        <f>INDEX(resultados!$A$2:$ZZ$1352, 587, MATCH($B$2, resultados!$A$1:$ZZ$1, 0))</f>
        <v/>
      </c>
      <c r="C593">
        <f>INDEX(resultados!$A$2:$ZZ$1352, 587, MATCH($B$3, resultados!$A$1:$ZZ$1, 0))</f>
        <v/>
      </c>
    </row>
    <row r="594">
      <c r="A594">
        <f>INDEX(resultados!$A$2:$ZZ$1352, 588, MATCH($B$1, resultados!$A$1:$ZZ$1, 0))</f>
        <v/>
      </c>
      <c r="B594">
        <f>INDEX(resultados!$A$2:$ZZ$1352, 588, MATCH($B$2, resultados!$A$1:$ZZ$1, 0))</f>
        <v/>
      </c>
      <c r="C594">
        <f>INDEX(resultados!$A$2:$ZZ$1352, 588, MATCH($B$3, resultados!$A$1:$ZZ$1, 0))</f>
        <v/>
      </c>
    </row>
    <row r="595">
      <c r="A595">
        <f>INDEX(resultados!$A$2:$ZZ$1352, 589, MATCH($B$1, resultados!$A$1:$ZZ$1, 0))</f>
        <v/>
      </c>
      <c r="B595">
        <f>INDEX(resultados!$A$2:$ZZ$1352, 589, MATCH($B$2, resultados!$A$1:$ZZ$1, 0))</f>
        <v/>
      </c>
      <c r="C595">
        <f>INDEX(resultados!$A$2:$ZZ$1352, 589, MATCH($B$3, resultados!$A$1:$ZZ$1, 0))</f>
        <v/>
      </c>
    </row>
    <row r="596">
      <c r="A596">
        <f>INDEX(resultados!$A$2:$ZZ$1352, 590, MATCH($B$1, resultados!$A$1:$ZZ$1, 0))</f>
        <v/>
      </c>
      <c r="B596">
        <f>INDEX(resultados!$A$2:$ZZ$1352, 590, MATCH($B$2, resultados!$A$1:$ZZ$1, 0))</f>
        <v/>
      </c>
      <c r="C596">
        <f>INDEX(resultados!$A$2:$ZZ$1352, 590, MATCH($B$3, resultados!$A$1:$ZZ$1, 0))</f>
        <v/>
      </c>
    </row>
    <row r="597">
      <c r="A597">
        <f>INDEX(resultados!$A$2:$ZZ$1352, 591, MATCH($B$1, resultados!$A$1:$ZZ$1, 0))</f>
        <v/>
      </c>
      <c r="B597">
        <f>INDEX(resultados!$A$2:$ZZ$1352, 591, MATCH($B$2, resultados!$A$1:$ZZ$1, 0))</f>
        <v/>
      </c>
      <c r="C597">
        <f>INDEX(resultados!$A$2:$ZZ$1352, 591, MATCH($B$3, resultados!$A$1:$ZZ$1, 0))</f>
        <v/>
      </c>
    </row>
    <row r="598">
      <c r="A598">
        <f>INDEX(resultados!$A$2:$ZZ$1352, 592, MATCH($B$1, resultados!$A$1:$ZZ$1, 0))</f>
        <v/>
      </c>
      <c r="B598">
        <f>INDEX(resultados!$A$2:$ZZ$1352, 592, MATCH($B$2, resultados!$A$1:$ZZ$1, 0))</f>
        <v/>
      </c>
      <c r="C598">
        <f>INDEX(resultados!$A$2:$ZZ$1352, 592, MATCH($B$3, resultados!$A$1:$ZZ$1, 0))</f>
        <v/>
      </c>
    </row>
    <row r="599">
      <c r="A599">
        <f>INDEX(resultados!$A$2:$ZZ$1352, 593, MATCH($B$1, resultados!$A$1:$ZZ$1, 0))</f>
        <v/>
      </c>
      <c r="B599">
        <f>INDEX(resultados!$A$2:$ZZ$1352, 593, MATCH($B$2, resultados!$A$1:$ZZ$1, 0))</f>
        <v/>
      </c>
      <c r="C599">
        <f>INDEX(resultados!$A$2:$ZZ$1352, 593, MATCH($B$3, resultados!$A$1:$ZZ$1, 0))</f>
        <v/>
      </c>
    </row>
    <row r="600">
      <c r="A600">
        <f>INDEX(resultados!$A$2:$ZZ$1352, 594, MATCH($B$1, resultados!$A$1:$ZZ$1, 0))</f>
        <v/>
      </c>
      <c r="B600">
        <f>INDEX(resultados!$A$2:$ZZ$1352, 594, MATCH($B$2, resultados!$A$1:$ZZ$1, 0))</f>
        <v/>
      </c>
      <c r="C600">
        <f>INDEX(resultados!$A$2:$ZZ$1352, 594, MATCH($B$3, resultados!$A$1:$ZZ$1, 0))</f>
        <v/>
      </c>
    </row>
    <row r="601">
      <c r="A601">
        <f>INDEX(resultados!$A$2:$ZZ$1352, 595, MATCH($B$1, resultados!$A$1:$ZZ$1, 0))</f>
        <v/>
      </c>
      <c r="B601">
        <f>INDEX(resultados!$A$2:$ZZ$1352, 595, MATCH($B$2, resultados!$A$1:$ZZ$1, 0))</f>
        <v/>
      </c>
      <c r="C601">
        <f>INDEX(resultados!$A$2:$ZZ$1352, 595, MATCH($B$3, resultados!$A$1:$ZZ$1, 0))</f>
        <v/>
      </c>
    </row>
    <row r="602">
      <c r="A602">
        <f>INDEX(resultados!$A$2:$ZZ$1352, 596, MATCH($B$1, resultados!$A$1:$ZZ$1, 0))</f>
        <v/>
      </c>
      <c r="B602">
        <f>INDEX(resultados!$A$2:$ZZ$1352, 596, MATCH($B$2, resultados!$A$1:$ZZ$1, 0))</f>
        <v/>
      </c>
      <c r="C602">
        <f>INDEX(resultados!$A$2:$ZZ$1352, 596, MATCH($B$3, resultados!$A$1:$ZZ$1, 0))</f>
        <v/>
      </c>
    </row>
    <row r="603">
      <c r="A603">
        <f>INDEX(resultados!$A$2:$ZZ$1352, 597, MATCH($B$1, resultados!$A$1:$ZZ$1, 0))</f>
        <v/>
      </c>
      <c r="B603">
        <f>INDEX(resultados!$A$2:$ZZ$1352, 597, MATCH($B$2, resultados!$A$1:$ZZ$1, 0))</f>
        <v/>
      </c>
      <c r="C603">
        <f>INDEX(resultados!$A$2:$ZZ$1352, 597, MATCH($B$3, resultados!$A$1:$ZZ$1, 0))</f>
        <v/>
      </c>
    </row>
    <row r="604">
      <c r="A604">
        <f>INDEX(resultados!$A$2:$ZZ$1352, 598, MATCH($B$1, resultados!$A$1:$ZZ$1, 0))</f>
        <v/>
      </c>
      <c r="B604">
        <f>INDEX(resultados!$A$2:$ZZ$1352, 598, MATCH($B$2, resultados!$A$1:$ZZ$1, 0))</f>
        <v/>
      </c>
      <c r="C604">
        <f>INDEX(resultados!$A$2:$ZZ$1352, 598, MATCH($B$3, resultados!$A$1:$ZZ$1, 0))</f>
        <v/>
      </c>
    </row>
    <row r="605">
      <c r="A605">
        <f>INDEX(resultados!$A$2:$ZZ$1352, 599, MATCH($B$1, resultados!$A$1:$ZZ$1, 0))</f>
        <v/>
      </c>
      <c r="B605">
        <f>INDEX(resultados!$A$2:$ZZ$1352, 599, MATCH($B$2, resultados!$A$1:$ZZ$1, 0))</f>
        <v/>
      </c>
      <c r="C605">
        <f>INDEX(resultados!$A$2:$ZZ$1352, 599, MATCH($B$3, resultados!$A$1:$ZZ$1, 0))</f>
        <v/>
      </c>
    </row>
    <row r="606">
      <c r="A606">
        <f>INDEX(resultados!$A$2:$ZZ$1352, 600, MATCH($B$1, resultados!$A$1:$ZZ$1, 0))</f>
        <v/>
      </c>
      <c r="B606">
        <f>INDEX(resultados!$A$2:$ZZ$1352, 600, MATCH($B$2, resultados!$A$1:$ZZ$1, 0))</f>
        <v/>
      </c>
      <c r="C606">
        <f>INDEX(resultados!$A$2:$ZZ$1352, 600, MATCH($B$3, resultados!$A$1:$ZZ$1, 0))</f>
        <v/>
      </c>
    </row>
    <row r="607">
      <c r="A607">
        <f>INDEX(resultados!$A$2:$ZZ$1352, 601, MATCH($B$1, resultados!$A$1:$ZZ$1, 0))</f>
        <v/>
      </c>
      <c r="B607">
        <f>INDEX(resultados!$A$2:$ZZ$1352, 601, MATCH($B$2, resultados!$A$1:$ZZ$1, 0))</f>
        <v/>
      </c>
      <c r="C607">
        <f>INDEX(resultados!$A$2:$ZZ$1352, 601, MATCH($B$3, resultados!$A$1:$ZZ$1, 0))</f>
        <v/>
      </c>
    </row>
    <row r="608">
      <c r="A608">
        <f>INDEX(resultados!$A$2:$ZZ$1352, 602, MATCH($B$1, resultados!$A$1:$ZZ$1, 0))</f>
        <v/>
      </c>
      <c r="B608">
        <f>INDEX(resultados!$A$2:$ZZ$1352, 602, MATCH($B$2, resultados!$A$1:$ZZ$1, 0))</f>
        <v/>
      </c>
      <c r="C608">
        <f>INDEX(resultados!$A$2:$ZZ$1352, 602, MATCH($B$3, resultados!$A$1:$ZZ$1, 0))</f>
        <v/>
      </c>
    </row>
    <row r="609">
      <c r="A609">
        <f>INDEX(resultados!$A$2:$ZZ$1352, 603, MATCH($B$1, resultados!$A$1:$ZZ$1, 0))</f>
        <v/>
      </c>
      <c r="B609">
        <f>INDEX(resultados!$A$2:$ZZ$1352, 603, MATCH($B$2, resultados!$A$1:$ZZ$1, 0))</f>
        <v/>
      </c>
      <c r="C609">
        <f>INDEX(resultados!$A$2:$ZZ$1352, 603, MATCH($B$3, resultados!$A$1:$ZZ$1, 0))</f>
        <v/>
      </c>
    </row>
    <row r="610">
      <c r="A610">
        <f>INDEX(resultados!$A$2:$ZZ$1352, 604, MATCH($B$1, resultados!$A$1:$ZZ$1, 0))</f>
        <v/>
      </c>
      <c r="B610">
        <f>INDEX(resultados!$A$2:$ZZ$1352, 604, MATCH($B$2, resultados!$A$1:$ZZ$1, 0))</f>
        <v/>
      </c>
      <c r="C610">
        <f>INDEX(resultados!$A$2:$ZZ$1352, 604, MATCH($B$3, resultados!$A$1:$ZZ$1, 0))</f>
        <v/>
      </c>
    </row>
    <row r="611">
      <c r="A611">
        <f>INDEX(resultados!$A$2:$ZZ$1352, 605, MATCH($B$1, resultados!$A$1:$ZZ$1, 0))</f>
        <v/>
      </c>
      <c r="B611">
        <f>INDEX(resultados!$A$2:$ZZ$1352, 605, MATCH($B$2, resultados!$A$1:$ZZ$1, 0))</f>
        <v/>
      </c>
      <c r="C611">
        <f>INDEX(resultados!$A$2:$ZZ$1352, 605, MATCH($B$3, resultados!$A$1:$ZZ$1, 0))</f>
        <v/>
      </c>
    </row>
    <row r="612">
      <c r="A612">
        <f>INDEX(resultados!$A$2:$ZZ$1352, 606, MATCH($B$1, resultados!$A$1:$ZZ$1, 0))</f>
        <v/>
      </c>
      <c r="B612">
        <f>INDEX(resultados!$A$2:$ZZ$1352, 606, MATCH($B$2, resultados!$A$1:$ZZ$1, 0))</f>
        <v/>
      </c>
      <c r="C612">
        <f>INDEX(resultados!$A$2:$ZZ$1352, 606, MATCH($B$3, resultados!$A$1:$ZZ$1, 0))</f>
        <v/>
      </c>
    </row>
    <row r="613">
      <c r="A613">
        <f>INDEX(resultados!$A$2:$ZZ$1352, 607, MATCH($B$1, resultados!$A$1:$ZZ$1, 0))</f>
        <v/>
      </c>
      <c r="B613">
        <f>INDEX(resultados!$A$2:$ZZ$1352, 607, MATCH($B$2, resultados!$A$1:$ZZ$1, 0))</f>
        <v/>
      </c>
      <c r="C613">
        <f>INDEX(resultados!$A$2:$ZZ$1352, 607, MATCH($B$3, resultados!$A$1:$ZZ$1, 0))</f>
        <v/>
      </c>
    </row>
    <row r="614">
      <c r="A614">
        <f>INDEX(resultados!$A$2:$ZZ$1352, 608, MATCH($B$1, resultados!$A$1:$ZZ$1, 0))</f>
        <v/>
      </c>
      <c r="B614">
        <f>INDEX(resultados!$A$2:$ZZ$1352, 608, MATCH($B$2, resultados!$A$1:$ZZ$1, 0))</f>
        <v/>
      </c>
      <c r="C614">
        <f>INDEX(resultados!$A$2:$ZZ$1352, 608, MATCH($B$3, resultados!$A$1:$ZZ$1, 0))</f>
        <v/>
      </c>
    </row>
    <row r="615">
      <c r="A615">
        <f>INDEX(resultados!$A$2:$ZZ$1352, 609, MATCH($B$1, resultados!$A$1:$ZZ$1, 0))</f>
        <v/>
      </c>
      <c r="B615">
        <f>INDEX(resultados!$A$2:$ZZ$1352, 609, MATCH($B$2, resultados!$A$1:$ZZ$1, 0))</f>
        <v/>
      </c>
      <c r="C615">
        <f>INDEX(resultados!$A$2:$ZZ$1352, 609, MATCH($B$3, resultados!$A$1:$ZZ$1, 0))</f>
        <v/>
      </c>
    </row>
    <row r="616">
      <c r="A616">
        <f>INDEX(resultados!$A$2:$ZZ$1352, 610, MATCH($B$1, resultados!$A$1:$ZZ$1, 0))</f>
        <v/>
      </c>
      <c r="B616">
        <f>INDEX(resultados!$A$2:$ZZ$1352, 610, MATCH($B$2, resultados!$A$1:$ZZ$1, 0))</f>
        <v/>
      </c>
      <c r="C616">
        <f>INDEX(resultados!$A$2:$ZZ$1352, 610, MATCH($B$3, resultados!$A$1:$ZZ$1, 0))</f>
        <v/>
      </c>
    </row>
    <row r="617">
      <c r="A617">
        <f>INDEX(resultados!$A$2:$ZZ$1352, 611, MATCH($B$1, resultados!$A$1:$ZZ$1, 0))</f>
        <v/>
      </c>
      <c r="B617">
        <f>INDEX(resultados!$A$2:$ZZ$1352, 611, MATCH($B$2, resultados!$A$1:$ZZ$1, 0))</f>
        <v/>
      </c>
      <c r="C617">
        <f>INDEX(resultados!$A$2:$ZZ$1352, 611, MATCH($B$3, resultados!$A$1:$ZZ$1, 0))</f>
        <v/>
      </c>
    </row>
    <row r="618">
      <c r="A618">
        <f>INDEX(resultados!$A$2:$ZZ$1352, 612, MATCH($B$1, resultados!$A$1:$ZZ$1, 0))</f>
        <v/>
      </c>
      <c r="B618">
        <f>INDEX(resultados!$A$2:$ZZ$1352, 612, MATCH($B$2, resultados!$A$1:$ZZ$1, 0))</f>
        <v/>
      </c>
      <c r="C618">
        <f>INDEX(resultados!$A$2:$ZZ$1352, 612, MATCH($B$3, resultados!$A$1:$ZZ$1, 0))</f>
        <v/>
      </c>
    </row>
    <row r="619">
      <c r="A619">
        <f>INDEX(resultados!$A$2:$ZZ$1352, 613, MATCH($B$1, resultados!$A$1:$ZZ$1, 0))</f>
        <v/>
      </c>
      <c r="B619">
        <f>INDEX(resultados!$A$2:$ZZ$1352, 613, MATCH($B$2, resultados!$A$1:$ZZ$1, 0))</f>
        <v/>
      </c>
      <c r="C619">
        <f>INDEX(resultados!$A$2:$ZZ$1352, 613, MATCH($B$3, resultados!$A$1:$ZZ$1, 0))</f>
        <v/>
      </c>
    </row>
    <row r="620">
      <c r="A620">
        <f>INDEX(resultados!$A$2:$ZZ$1352, 614, MATCH($B$1, resultados!$A$1:$ZZ$1, 0))</f>
        <v/>
      </c>
      <c r="B620">
        <f>INDEX(resultados!$A$2:$ZZ$1352, 614, MATCH($B$2, resultados!$A$1:$ZZ$1, 0))</f>
        <v/>
      </c>
      <c r="C620">
        <f>INDEX(resultados!$A$2:$ZZ$1352, 614, MATCH($B$3, resultados!$A$1:$ZZ$1, 0))</f>
        <v/>
      </c>
    </row>
    <row r="621">
      <c r="A621">
        <f>INDEX(resultados!$A$2:$ZZ$1352, 615, MATCH($B$1, resultados!$A$1:$ZZ$1, 0))</f>
        <v/>
      </c>
      <c r="B621">
        <f>INDEX(resultados!$A$2:$ZZ$1352, 615, MATCH($B$2, resultados!$A$1:$ZZ$1, 0))</f>
        <v/>
      </c>
      <c r="C621">
        <f>INDEX(resultados!$A$2:$ZZ$1352, 615, MATCH($B$3, resultados!$A$1:$ZZ$1, 0))</f>
        <v/>
      </c>
    </row>
    <row r="622">
      <c r="A622">
        <f>INDEX(resultados!$A$2:$ZZ$1352, 616, MATCH($B$1, resultados!$A$1:$ZZ$1, 0))</f>
        <v/>
      </c>
      <c r="B622">
        <f>INDEX(resultados!$A$2:$ZZ$1352, 616, MATCH($B$2, resultados!$A$1:$ZZ$1, 0))</f>
        <v/>
      </c>
      <c r="C622">
        <f>INDEX(resultados!$A$2:$ZZ$1352, 616, MATCH($B$3, resultados!$A$1:$ZZ$1, 0))</f>
        <v/>
      </c>
    </row>
    <row r="623">
      <c r="A623">
        <f>INDEX(resultados!$A$2:$ZZ$1352, 617, MATCH($B$1, resultados!$A$1:$ZZ$1, 0))</f>
        <v/>
      </c>
      <c r="B623">
        <f>INDEX(resultados!$A$2:$ZZ$1352, 617, MATCH($B$2, resultados!$A$1:$ZZ$1, 0))</f>
        <v/>
      </c>
      <c r="C623">
        <f>INDEX(resultados!$A$2:$ZZ$1352, 617, MATCH($B$3, resultados!$A$1:$ZZ$1, 0))</f>
        <v/>
      </c>
    </row>
    <row r="624">
      <c r="A624">
        <f>INDEX(resultados!$A$2:$ZZ$1352, 618, MATCH($B$1, resultados!$A$1:$ZZ$1, 0))</f>
        <v/>
      </c>
      <c r="B624">
        <f>INDEX(resultados!$A$2:$ZZ$1352, 618, MATCH($B$2, resultados!$A$1:$ZZ$1, 0))</f>
        <v/>
      </c>
      <c r="C624">
        <f>INDEX(resultados!$A$2:$ZZ$1352, 618, MATCH($B$3, resultados!$A$1:$ZZ$1, 0))</f>
        <v/>
      </c>
    </row>
    <row r="625">
      <c r="A625">
        <f>INDEX(resultados!$A$2:$ZZ$1352, 619, MATCH($B$1, resultados!$A$1:$ZZ$1, 0))</f>
        <v/>
      </c>
      <c r="B625">
        <f>INDEX(resultados!$A$2:$ZZ$1352, 619, MATCH($B$2, resultados!$A$1:$ZZ$1, 0))</f>
        <v/>
      </c>
      <c r="C625">
        <f>INDEX(resultados!$A$2:$ZZ$1352, 619, MATCH($B$3, resultados!$A$1:$ZZ$1, 0))</f>
        <v/>
      </c>
    </row>
    <row r="626">
      <c r="A626">
        <f>INDEX(resultados!$A$2:$ZZ$1352, 620, MATCH($B$1, resultados!$A$1:$ZZ$1, 0))</f>
        <v/>
      </c>
      <c r="B626">
        <f>INDEX(resultados!$A$2:$ZZ$1352, 620, MATCH($B$2, resultados!$A$1:$ZZ$1, 0))</f>
        <v/>
      </c>
      <c r="C626">
        <f>INDEX(resultados!$A$2:$ZZ$1352, 620, MATCH($B$3, resultados!$A$1:$ZZ$1, 0))</f>
        <v/>
      </c>
    </row>
    <row r="627">
      <c r="A627">
        <f>INDEX(resultados!$A$2:$ZZ$1352, 621, MATCH($B$1, resultados!$A$1:$ZZ$1, 0))</f>
        <v/>
      </c>
      <c r="B627">
        <f>INDEX(resultados!$A$2:$ZZ$1352, 621, MATCH($B$2, resultados!$A$1:$ZZ$1, 0))</f>
        <v/>
      </c>
      <c r="C627">
        <f>INDEX(resultados!$A$2:$ZZ$1352, 621, MATCH($B$3, resultados!$A$1:$ZZ$1, 0))</f>
        <v/>
      </c>
    </row>
    <row r="628">
      <c r="A628">
        <f>INDEX(resultados!$A$2:$ZZ$1352, 622, MATCH($B$1, resultados!$A$1:$ZZ$1, 0))</f>
        <v/>
      </c>
      <c r="B628">
        <f>INDEX(resultados!$A$2:$ZZ$1352, 622, MATCH($B$2, resultados!$A$1:$ZZ$1, 0))</f>
        <v/>
      </c>
      <c r="C628">
        <f>INDEX(resultados!$A$2:$ZZ$1352, 622, MATCH($B$3, resultados!$A$1:$ZZ$1, 0))</f>
        <v/>
      </c>
    </row>
    <row r="629">
      <c r="A629">
        <f>INDEX(resultados!$A$2:$ZZ$1352, 623, MATCH($B$1, resultados!$A$1:$ZZ$1, 0))</f>
        <v/>
      </c>
      <c r="B629">
        <f>INDEX(resultados!$A$2:$ZZ$1352, 623, MATCH($B$2, resultados!$A$1:$ZZ$1, 0))</f>
        <v/>
      </c>
      <c r="C629">
        <f>INDEX(resultados!$A$2:$ZZ$1352, 623, MATCH($B$3, resultados!$A$1:$ZZ$1, 0))</f>
        <v/>
      </c>
    </row>
    <row r="630">
      <c r="A630">
        <f>INDEX(resultados!$A$2:$ZZ$1352, 624, MATCH($B$1, resultados!$A$1:$ZZ$1, 0))</f>
        <v/>
      </c>
      <c r="B630">
        <f>INDEX(resultados!$A$2:$ZZ$1352, 624, MATCH($B$2, resultados!$A$1:$ZZ$1, 0))</f>
        <v/>
      </c>
      <c r="C630">
        <f>INDEX(resultados!$A$2:$ZZ$1352, 624, MATCH($B$3, resultados!$A$1:$ZZ$1, 0))</f>
        <v/>
      </c>
    </row>
    <row r="631">
      <c r="A631">
        <f>INDEX(resultados!$A$2:$ZZ$1352, 625, MATCH($B$1, resultados!$A$1:$ZZ$1, 0))</f>
        <v/>
      </c>
      <c r="B631">
        <f>INDEX(resultados!$A$2:$ZZ$1352, 625, MATCH($B$2, resultados!$A$1:$ZZ$1, 0))</f>
        <v/>
      </c>
      <c r="C631">
        <f>INDEX(resultados!$A$2:$ZZ$1352, 625, MATCH($B$3, resultados!$A$1:$ZZ$1, 0))</f>
        <v/>
      </c>
    </row>
    <row r="632">
      <c r="A632">
        <f>INDEX(resultados!$A$2:$ZZ$1352, 626, MATCH($B$1, resultados!$A$1:$ZZ$1, 0))</f>
        <v/>
      </c>
      <c r="B632">
        <f>INDEX(resultados!$A$2:$ZZ$1352, 626, MATCH($B$2, resultados!$A$1:$ZZ$1, 0))</f>
        <v/>
      </c>
      <c r="C632">
        <f>INDEX(resultados!$A$2:$ZZ$1352, 626, MATCH($B$3, resultados!$A$1:$ZZ$1, 0))</f>
        <v/>
      </c>
    </row>
    <row r="633">
      <c r="A633">
        <f>INDEX(resultados!$A$2:$ZZ$1352, 627, MATCH($B$1, resultados!$A$1:$ZZ$1, 0))</f>
        <v/>
      </c>
      <c r="B633">
        <f>INDEX(resultados!$A$2:$ZZ$1352, 627, MATCH($B$2, resultados!$A$1:$ZZ$1, 0))</f>
        <v/>
      </c>
      <c r="C633">
        <f>INDEX(resultados!$A$2:$ZZ$1352, 627, MATCH($B$3, resultados!$A$1:$ZZ$1, 0))</f>
        <v/>
      </c>
    </row>
    <row r="634">
      <c r="A634">
        <f>INDEX(resultados!$A$2:$ZZ$1352, 628, MATCH($B$1, resultados!$A$1:$ZZ$1, 0))</f>
        <v/>
      </c>
      <c r="B634">
        <f>INDEX(resultados!$A$2:$ZZ$1352, 628, MATCH($B$2, resultados!$A$1:$ZZ$1, 0))</f>
        <v/>
      </c>
      <c r="C634">
        <f>INDEX(resultados!$A$2:$ZZ$1352, 628, MATCH($B$3, resultados!$A$1:$ZZ$1, 0))</f>
        <v/>
      </c>
    </row>
    <row r="635">
      <c r="A635">
        <f>INDEX(resultados!$A$2:$ZZ$1352, 629, MATCH($B$1, resultados!$A$1:$ZZ$1, 0))</f>
        <v/>
      </c>
      <c r="B635">
        <f>INDEX(resultados!$A$2:$ZZ$1352, 629, MATCH($B$2, resultados!$A$1:$ZZ$1, 0))</f>
        <v/>
      </c>
      <c r="C635">
        <f>INDEX(resultados!$A$2:$ZZ$1352, 629, MATCH($B$3, resultados!$A$1:$ZZ$1, 0))</f>
        <v/>
      </c>
    </row>
    <row r="636">
      <c r="A636">
        <f>INDEX(resultados!$A$2:$ZZ$1352, 630, MATCH($B$1, resultados!$A$1:$ZZ$1, 0))</f>
        <v/>
      </c>
      <c r="B636">
        <f>INDEX(resultados!$A$2:$ZZ$1352, 630, MATCH($B$2, resultados!$A$1:$ZZ$1, 0))</f>
        <v/>
      </c>
      <c r="C636">
        <f>INDEX(resultados!$A$2:$ZZ$1352, 630, MATCH($B$3, resultados!$A$1:$ZZ$1, 0))</f>
        <v/>
      </c>
    </row>
    <row r="637">
      <c r="A637">
        <f>INDEX(resultados!$A$2:$ZZ$1352, 631, MATCH($B$1, resultados!$A$1:$ZZ$1, 0))</f>
        <v/>
      </c>
      <c r="B637">
        <f>INDEX(resultados!$A$2:$ZZ$1352, 631, MATCH($B$2, resultados!$A$1:$ZZ$1, 0))</f>
        <v/>
      </c>
      <c r="C637">
        <f>INDEX(resultados!$A$2:$ZZ$1352, 631, MATCH($B$3, resultados!$A$1:$ZZ$1, 0))</f>
        <v/>
      </c>
    </row>
    <row r="638">
      <c r="A638">
        <f>INDEX(resultados!$A$2:$ZZ$1352, 632, MATCH($B$1, resultados!$A$1:$ZZ$1, 0))</f>
        <v/>
      </c>
      <c r="B638">
        <f>INDEX(resultados!$A$2:$ZZ$1352, 632, MATCH($B$2, resultados!$A$1:$ZZ$1, 0))</f>
        <v/>
      </c>
      <c r="C638">
        <f>INDEX(resultados!$A$2:$ZZ$1352, 632, MATCH($B$3, resultados!$A$1:$ZZ$1, 0))</f>
        <v/>
      </c>
    </row>
    <row r="639">
      <c r="A639">
        <f>INDEX(resultados!$A$2:$ZZ$1352, 633, MATCH($B$1, resultados!$A$1:$ZZ$1, 0))</f>
        <v/>
      </c>
      <c r="B639">
        <f>INDEX(resultados!$A$2:$ZZ$1352, 633, MATCH($B$2, resultados!$A$1:$ZZ$1, 0))</f>
        <v/>
      </c>
      <c r="C639">
        <f>INDEX(resultados!$A$2:$ZZ$1352, 633, MATCH($B$3, resultados!$A$1:$ZZ$1, 0))</f>
        <v/>
      </c>
    </row>
    <row r="640">
      <c r="A640">
        <f>INDEX(resultados!$A$2:$ZZ$1352, 634, MATCH($B$1, resultados!$A$1:$ZZ$1, 0))</f>
        <v/>
      </c>
      <c r="B640">
        <f>INDEX(resultados!$A$2:$ZZ$1352, 634, MATCH($B$2, resultados!$A$1:$ZZ$1, 0))</f>
        <v/>
      </c>
      <c r="C640">
        <f>INDEX(resultados!$A$2:$ZZ$1352, 634, MATCH($B$3, resultados!$A$1:$ZZ$1, 0))</f>
        <v/>
      </c>
    </row>
    <row r="641">
      <c r="A641">
        <f>INDEX(resultados!$A$2:$ZZ$1352, 635, MATCH($B$1, resultados!$A$1:$ZZ$1, 0))</f>
        <v/>
      </c>
      <c r="B641">
        <f>INDEX(resultados!$A$2:$ZZ$1352, 635, MATCH($B$2, resultados!$A$1:$ZZ$1, 0))</f>
        <v/>
      </c>
      <c r="C641">
        <f>INDEX(resultados!$A$2:$ZZ$1352, 635, MATCH($B$3, resultados!$A$1:$ZZ$1, 0))</f>
        <v/>
      </c>
    </row>
    <row r="642">
      <c r="A642">
        <f>INDEX(resultados!$A$2:$ZZ$1352, 636, MATCH($B$1, resultados!$A$1:$ZZ$1, 0))</f>
        <v/>
      </c>
      <c r="B642">
        <f>INDEX(resultados!$A$2:$ZZ$1352, 636, MATCH($B$2, resultados!$A$1:$ZZ$1, 0))</f>
        <v/>
      </c>
      <c r="C642">
        <f>INDEX(resultados!$A$2:$ZZ$1352, 636, MATCH($B$3, resultados!$A$1:$ZZ$1, 0))</f>
        <v/>
      </c>
    </row>
    <row r="643">
      <c r="A643">
        <f>INDEX(resultados!$A$2:$ZZ$1352, 637, MATCH($B$1, resultados!$A$1:$ZZ$1, 0))</f>
        <v/>
      </c>
      <c r="B643">
        <f>INDEX(resultados!$A$2:$ZZ$1352, 637, MATCH($B$2, resultados!$A$1:$ZZ$1, 0))</f>
        <v/>
      </c>
      <c r="C643">
        <f>INDEX(resultados!$A$2:$ZZ$1352, 637, MATCH($B$3, resultados!$A$1:$ZZ$1, 0))</f>
        <v/>
      </c>
    </row>
    <row r="644">
      <c r="A644">
        <f>INDEX(resultados!$A$2:$ZZ$1352, 638, MATCH($B$1, resultados!$A$1:$ZZ$1, 0))</f>
        <v/>
      </c>
      <c r="B644">
        <f>INDEX(resultados!$A$2:$ZZ$1352, 638, MATCH($B$2, resultados!$A$1:$ZZ$1, 0))</f>
        <v/>
      </c>
      <c r="C644">
        <f>INDEX(resultados!$A$2:$ZZ$1352, 638, MATCH($B$3, resultados!$A$1:$ZZ$1, 0))</f>
        <v/>
      </c>
    </row>
    <row r="645">
      <c r="A645">
        <f>INDEX(resultados!$A$2:$ZZ$1352, 639, MATCH($B$1, resultados!$A$1:$ZZ$1, 0))</f>
        <v/>
      </c>
      <c r="B645">
        <f>INDEX(resultados!$A$2:$ZZ$1352, 639, MATCH($B$2, resultados!$A$1:$ZZ$1, 0))</f>
        <v/>
      </c>
      <c r="C645">
        <f>INDEX(resultados!$A$2:$ZZ$1352, 639, MATCH($B$3, resultados!$A$1:$ZZ$1, 0))</f>
        <v/>
      </c>
    </row>
    <row r="646">
      <c r="A646">
        <f>INDEX(resultados!$A$2:$ZZ$1352, 640, MATCH($B$1, resultados!$A$1:$ZZ$1, 0))</f>
        <v/>
      </c>
      <c r="B646">
        <f>INDEX(resultados!$A$2:$ZZ$1352, 640, MATCH($B$2, resultados!$A$1:$ZZ$1, 0))</f>
        <v/>
      </c>
      <c r="C646">
        <f>INDEX(resultados!$A$2:$ZZ$1352, 640, MATCH($B$3, resultados!$A$1:$ZZ$1, 0))</f>
        <v/>
      </c>
    </row>
    <row r="647">
      <c r="A647">
        <f>INDEX(resultados!$A$2:$ZZ$1352, 641, MATCH($B$1, resultados!$A$1:$ZZ$1, 0))</f>
        <v/>
      </c>
      <c r="B647">
        <f>INDEX(resultados!$A$2:$ZZ$1352, 641, MATCH($B$2, resultados!$A$1:$ZZ$1, 0))</f>
        <v/>
      </c>
      <c r="C647">
        <f>INDEX(resultados!$A$2:$ZZ$1352, 641, MATCH($B$3, resultados!$A$1:$ZZ$1, 0))</f>
        <v/>
      </c>
    </row>
    <row r="648">
      <c r="A648">
        <f>INDEX(resultados!$A$2:$ZZ$1352, 642, MATCH($B$1, resultados!$A$1:$ZZ$1, 0))</f>
        <v/>
      </c>
      <c r="B648">
        <f>INDEX(resultados!$A$2:$ZZ$1352, 642, MATCH($B$2, resultados!$A$1:$ZZ$1, 0))</f>
        <v/>
      </c>
      <c r="C648">
        <f>INDEX(resultados!$A$2:$ZZ$1352, 642, MATCH($B$3, resultados!$A$1:$ZZ$1, 0))</f>
        <v/>
      </c>
    </row>
    <row r="649">
      <c r="A649">
        <f>INDEX(resultados!$A$2:$ZZ$1352, 643, MATCH($B$1, resultados!$A$1:$ZZ$1, 0))</f>
        <v/>
      </c>
      <c r="B649">
        <f>INDEX(resultados!$A$2:$ZZ$1352, 643, MATCH($B$2, resultados!$A$1:$ZZ$1, 0))</f>
        <v/>
      </c>
      <c r="C649">
        <f>INDEX(resultados!$A$2:$ZZ$1352, 643, MATCH($B$3, resultados!$A$1:$ZZ$1, 0))</f>
        <v/>
      </c>
    </row>
    <row r="650">
      <c r="A650">
        <f>INDEX(resultados!$A$2:$ZZ$1352, 644, MATCH($B$1, resultados!$A$1:$ZZ$1, 0))</f>
        <v/>
      </c>
      <c r="B650">
        <f>INDEX(resultados!$A$2:$ZZ$1352, 644, MATCH($B$2, resultados!$A$1:$ZZ$1, 0))</f>
        <v/>
      </c>
      <c r="C650">
        <f>INDEX(resultados!$A$2:$ZZ$1352, 644, MATCH($B$3, resultados!$A$1:$ZZ$1, 0))</f>
        <v/>
      </c>
    </row>
    <row r="651">
      <c r="A651">
        <f>INDEX(resultados!$A$2:$ZZ$1352, 645, MATCH($B$1, resultados!$A$1:$ZZ$1, 0))</f>
        <v/>
      </c>
      <c r="B651">
        <f>INDEX(resultados!$A$2:$ZZ$1352, 645, MATCH($B$2, resultados!$A$1:$ZZ$1, 0))</f>
        <v/>
      </c>
      <c r="C651">
        <f>INDEX(resultados!$A$2:$ZZ$1352, 645, MATCH($B$3, resultados!$A$1:$ZZ$1, 0))</f>
        <v/>
      </c>
    </row>
    <row r="652">
      <c r="A652">
        <f>INDEX(resultados!$A$2:$ZZ$1352, 646, MATCH($B$1, resultados!$A$1:$ZZ$1, 0))</f>
        <v/>
      </c>
      <c r="B652">
        <f>INDEX(resultados!$A$2:$ZZ$1352, 646, MATCH($B$2, resultados!$A$1:$ZZ$1, 0))</f>
        <v/>
      </c>
      <c r="C652">
        <f>INDEX(resultados!$A$2:$ZZ$1352, 646, MATCH($B$3, resultados!$A$1:$ZZ$1, 0))</f>
        <v/>
      </c>
    </row>
    <row r="653">
      <c r="A653">
        <f>INDEX(resultados!$A$2:$ZZ$1352, 647, MATCH($B$1, resultados!$A$1:$ZZ$1, 0))</f>
        <v/>
      </c>
      <c r="B653">
        <f>INDEX(resultados!$A$2:$ZZ$1352, 647, MATCH($B$2, resultados!$A$1:$ZZ$1, 0))</f>
        <v/>
      </c>
      <c r="C653">
        <f>INDEX(resultados!$A$2:$ZZ$1352, 647, MATCH($B$3, resultados!$A$1:$ZZ$1, 0))</f>
        <v/>
      </c>
    </row>
    <row r="654">
      <c r="A654">
        <f>INDEX(resultados!$A$2:$ZZ$1352, 648, MATCH($B$1, resultados!$A$1:$ZZ$1, 0))</f>
        <v/>
      </c>
      <c r="B654">
        <f>INDEX(resultados!$A$2:$ZZ$1352, 648, MATCH($B$2, resultados!$A$1:$ZZ$1, 0))</f>
        <v/>
      </c>
      <c r="C654">
        <f>INDEX(resultados!$A$2:$ZZ$1352, 648, MATCH($B$3, resultados!$A$1:$ZZ$1, 0))</f>
        <v/>
      </c>
    </row>
    <row r="655">
      <c r="A655">
        <f>INDEX(resultados!$A$2:$ZZ$1352, 649, MATCH($B$1, resultados!$A$1:$ZZ$1, 0))</f>
        <v/>
      </c>
      <c r="B655">
        <f>INDEX(resultados!$A$2:$ZZ$1352, 649, MATCH($B$2, resultados!$A$1:$ZZ$1, 0))</f>
        <v/>
      </c>
      <c r="C655">
        <f>INDEX(resultados!$A$2:$ZZ$1352, 649, MATCH($B$3, resultados!$A$1:$ZZ$1, 0))</f>
        <v/>
      </c>
    </row>
    <row r="656">
      <c r="A656">
        <f>INDEX(resultados!$A$2:$ZZ$1352, 650, MATCH($B$1, resultados!$A$1:$ZZ$1, 0))</f>
        <v/>
      </c>
      <c r="B656">
        <f>INDEX(resultados!$A$2:$ZZ$1352, 650, MATCH($B$2, resultados!$A$1:$ZZ$1, 0))</f>
        <v/>
      </c>
      <c r="C656">
        <f>INDEX(resultados!$A$2:$ZZ$1352, 650, MATCH($B$3, resultados!$A$1:$ZZ$1, 0))</f>
        <v/>
      </c>
    </row>
    <row r="657">
      <c r="A657">
        <f>INDEX(resultados!$A$2:$ZZ$1352, 651, MATCH($B$1, resultados!$A$1:$ZZ$1, 0))</f>
        <v/>
      </c>
      <c r="B657">
        <f>INDEX(resultados!$A$2:$ZZ$1352, 651, MATCH($B$2, resultados!$A$1:$ZZ$1, 0))</f>
        <v/>
      </c>
      <c r="C657">
        <f>INDEX(resultados!$A$2:$ZZ$1352, 651, MATCH($B$3, resultados!$A$1:$ZZ$1, 0))</f>
        <v/>
      </c>
    </row>
    <row r="658">
      <c r="A658">
        <f>INDEX(resultados!$A$2:$ZZ$1352, 652, MATCH($B$1, resultados!$A$1:$ZZ$1, 0))</f>
        <v/>
      </c>
      <c r="B658">
        <f>INDEX(resultados!$A$2:$ZZ$1352, 652, MATCH($B$2, resultados!$A$1:$ZZ$1, 0))</f>
        <v/>
      </c>
      <c r="C658">
        <f>INDEX(resultados!$A$2:$ZZ$1352, 652, MATCH($B$3, resultados!$A$1:$ZZ$1, 0))</f>
        <v/>
      </c>
    </row>
    <row r="659">
      <c r="A659">
        <f>INDEX(resultados!$A$2:$ZZ$1352, 653, MATCH($B$1, resultados!$A$1:$ZZ$1, 0))</f>
        <v/>
      </c>
      <c r="B659">
        <f>INDEX(resultados!$A$2:$ZZ$1352, 653, MATCH($B$2, resultados!$A$1:$ZZ$1, 0))</f>
        <v/>
      </c>
      <c r="C659">
        <f>INDEX(resultados!$A$2:$ZZ$1352, 653, MATCH($B$3, resultados!$A$1:$ZZ$1, 0))</f>
        <v/>
      </c>
    </row>
    <row r="660">
      <c r="A660">
        <f>INDEX(resultados!$A$2:$ZZ$1352, 654, MATCH($B$1, resultados!$A$1:$ZZ$1, 0))</f>
        <v/>
      </c>
      <c r="B660">
        <f>INDEX(resultados!$A$2:$ZZ$1352, 654, MATCH($B$2, resultados!$A$1:$ZZ$1, 0))</f>
        <v/>
      </c>
      <c r="C660">
        <f>INDEX(resultados!$A$2:$ZZ$1352, 654, MATCH($B$3, resultados!$A$1:$ZZ$1, 0))</f>
        <v/>
      </c>
    </row>
    <row r="661">
      <c r="A661">
        <f>INDEX(resultados!$A$2:$ZZ$1352, 655, MATCH($B$1, resultados!$A$1:$ZZ$1, 0))</f>
        <v/>
      </c>
      <c r="B661">
        <f>INDEX(resultados!$A$2:$ZZ$1352, 655, MATCH($B$2, resultados!$A$1:$ZZ$1, 0))</f>
        <v/>
      </c>
      <c r="C661">
        <f>INDEX(resultados!$A$2:$ZZ$1352, 655, MATCH($B$3, resultados!$A$1:$ZZ$1, 0))</f>
        <v/>
      </c>
    </row>
    <row r="662">
      <c r="A662">
        <f>INDEX(resultados!$A$2:$ZZ$1352, 656, MATCH($B$1, resultados!$A$1:$ZZ$1, 0))</f>
        <v/>
      </c>
      <c r="B662">
        <f>INDEX(resultados!$A$2:$ZZ$1352, 656, MATCH($B$2, resultados!$A$1:$ZZ$1, 0))</f>
        <v/>
      </c>
      <c r="C662">
        <f>INDEX(resultados!$A$2:$ZZ$1352, 656, MATCH($B$3, resultados!$A$1:$ZZ$1, 0))</f>
        <v/>
      </c>
    </row>
    <row r="663">
      <c r="A663">
        <f>INDEX(resultados!$A$2:$ZZ$1352, 657, MATCH($B$1, resultados!$A$1:$ZZ$1, 0))</f>
        <v/>
      </c>
      <c r="B663">
        <f>INDEX(resultados!$A$2:$ZZ$1352, 657, MATCH($B$2, resultados!$A$1:$ZZ$1, 0))</f>
        <v/>
      </c>
      <c r="C663">
        <f>INDEX(resultados!$A$2:$ZZ$1352, 657, MATCH($B$3, resultados!$A$1:$ZZ$1, 0))</f>
        <v/>
      </c>
    </row>
    <row r="664">
      <c r="A664">
        <f>INDEX(resultados!$A$2:$ZZ$1352, 658, MATCH($B$1, resultados!$A$1:$ZZ$1, 0))</f>
        <v/>
      </c>
      <c r="B664">
        <f>INDEX(resultados!$A$2:$ZZ$1352, 658, MATCH($B$2, resultados!$A$1:$ZZ$1, 0))</f>
        <v/>
      </c>
      <c r="C664">
        <f>INDEX(resultados!$A$2:$ZZ$1352, 658, MATCH($B$3, resultados!$A$1:$ZZ$1, 0))</f>
        <v/>
      </c>
    </row>
    <row r="665">
      <c r="A665">
        <f>INDEX(resultados!$A$2:$ZZ$1352, 659, MATCH($B$1, resultados!$A$1:$ZZ$1, 0))</f>
        <v/>
      </c>
      <c r="B665">
        <f>INDEX(resultados!$A$2:$ZZ$1352, 659, MATCH($B$2, resultados!$A$1:$ZZ$1, 0))</f>
        <v/>
      </c>
      <c r="C665">
        <f>INDEX(resultados!$A$2:$ZZ$1352, 659, MATCH($B$3, resultados!$A$1:$ZZ$1, 0))</f>
        <v/>
      </c>
    </row>
    <row r="666">
      <c r="A666">
        <f>INDEX(resultados!$A$2:$ZZ$1352, 660, MATCH($B$1, resultados!$A$1:$ZZ$1, 0))</f>
        <v/>
      </c>
      <c r="B666">
        <f>INDEX(resultados!$A$2:$ZZ$1352, 660, MATCH($B$2, resultados!$A$1:$ZZ$1, 0))</f>
        <v/>
      </c>
      <c r="C666">
        <f>INDEX(resultados!$A$2:$ZZ$1352, 660, MATCH($B$3, resultados!$A$1:$ZZ$1, 0))</f>
        <v/>
      </c>
    </row>
    <row r="667">
      <c r="A667">
        <f>INDEX(resultados!$A$2:$ZZ$1352, 661, MATCH($B$1, resultados!$A$1:$ZZ$1, 0))</f>
        <v/>
      </c>
      <c r="B667">
        <f>INDEX(resultados!$A$2:$ZZ$1352, 661, MATCH($B$2, resultados!$A$1:$ZZ$1, 0))</f>
        <v/>
      </c>
      <c r="C667">
        <f>INDEX(resultados!$A$2:$ZZ$1352, 661, MATCH($B$3, resultados!$A$1:$ZZ$1, 0))</f>
        <v/>
      </c>
    </row>
    <row r="668">
      <c r="A668">
        <f>INDEX(resultados!$A$2:$ZZ$1352, 662, MATCH($B$1, resultados!$A$1:$ZZ$1, 0))</f>
        <v/>
      </c>
      <c r="B668">
        <f>INDEX(resultados!$A$2:$ZZ$1352, 662, MATCH($B$2, resultados!$A$1:$ZZ$1, 0))</f>
        <v/>
      </c>
      <c r="C668">
        <f>INDEX(resultados!$A$2:$ZZ$1352, 662, MATCH($B$3, resultados!$A$1:$ZZ$1, 0))</f>
        <v/>
      </c>
    </row>
    <row r="669">
      <c r="A669">
        <f>INDEX(resultados!$A$2:$ZZ$1352, 663, MATCH($B$1, resultados!$A$1:$ZZ$1, 0))</f>
        <v/>
      </c>
      <c r="B669">
        <f>INDEX(resultados!$A$2:$ZZ$1352, 663, MATCH($B$2, resultados!$A$1:$ZZ$1, 0))</f>
        <v/>
      </c>
      <c r="C669">
        <f>INDEX(resultados!$A$2:$ZZ$1352, 663, MATCH($B$3, resultados!$A$1:$ZZ$1, 0))</f>
        <v/>
      </c>
    </row>
    <row r="670">
      <c r="A670">
        <f>INDEX(resultados!$A$2:$ZZ$1352, 664, MATCH($B$1, resultados!$A$1:$ZZ$1, 0))</f>
        <v/>
      </c>
      <c r="B670">
        <f>INDEX(resultados!$A$2:$ZZ$1352, 664, MATCH($B$2, resultados!$A$1:$ZZ$1, 0))</f>
        <v/>
      </c>
      <c r="C670">
        <f>INDEX(resultados!$A$2:$ZZ$1352, 664, MATCH($B$3, resultados!$A$1:$ZZ$1, 0))</f>
        <v/>
      </c>
    </row>
    <row r="671">
      <c r="A671">
        <f>INDEX(resultados!$A$2:$ZZ$1352, 665, MATCH($B$1, resultados!$A$1:$ZZ$1, 0))</f>
        <v/>
      </c>
      <c r="B671">
        <f>INDEX(resultados!$A$2:$ZZ$1352, 665, MATCH($B$2, resultados!$A$1:$ZZ$1, 0))</f>
        <v/>
      </c>
      <c r="C671">
        <f>INDEX(resultados!$A$2:$ZZ$1352, 665, MATCH($B$3, resultados!$A$1:$ZZ$1, 0))</f>
        <v/>
      </c>
    </row>
    <row r="672">
      <c r="A672">
        <f>INDEX(resultados!$A$2:$ZZ$1352, 666, MATCH($B$1, resultados!$A$1:$ZZ$1, 0))</f>
        <v/>
      </c>
      <c r="B672">
        <f>INDEX(resultados!$A$2:$ZZ$1352, 666, MATCH($B$2, resultados!$A$1:$ZZ$1, 0))</f>
        <v/>
      </c>
      <c r="C672">
        <f>INDEX(resultados!$A$2:$ZZ$1352, 666, MATCH($B$3, resultados!$A$1:$ZZ$1, 0))</f>
        <v/>
      </c>
    </row>
    <row r="673">
      <c r="A673">
        <f>INDEX(resultados!$A$2:$ZZ$1352, 667, MATCH($B$1, resultados!$A$1:$ZZ$1, 0))</f>
        <v/>
      </c>
      <c r="B673">
        <f>INDEX(resultados!$A$2:$ZZ$1352, 667, MATCH($B$2, resultados!$A$1:$ZZ$1, 0))</f>
        <v/>
      </c>
      <c r="C673">
        <f>INDEX(resultados!$A$2:$ZZ$1352, 667, MATCH($B$3, resultados!$A$1:$ZZ$1, 0))</f>
        <v/>
      </c>
    </row>
    <row r="674">
      <c r="A674">
        <f>INDEX(resultados!$A$2:$ZZ$1352, 668, MATCH($B$1, resultados!$A$1:$ZZ$1, 0))</f>
        <v/>
      </c>
      <c r="B674">
        <f>INDEX(resultados!$A$2:$ZZ$1352, 668, MATCH($B$2, resultados!$A$1:$ZZ$1, 0))</f>
        <v/>
      </c>
      <c r="C674">
        <f>INDEX(resultados!$A$2:$ZZ$1352, 668, MATCH($B$3, resultados!$A$1:$ZZ$1, 0))</f>
        <v/>
      </c>
    </row>
    <row r="675">
      <c r="A675">
        <f>INDEX(resultados!$A$2:$ZZ$1352, 669, MATCH($B$1, resultados!$A$1:$ZZ$1, 0))</f>
        <v/>
      </c>
      <c r="B675">
        <f>INDEX(resultados!$A$2:$ZZ$1352, 669, MATCH($B$2, resultados!$A$1:$ZZ$1, 0))</f>
        <v/>
      </c>
      <c r="C675">
        <f>INDEX(resultados!$A$2:$ZZ$1352, 669, MATCH($B$3, resultados!$A$1:$ZZ$1, 0))</f>
        <v/>
      </c>
    </row>
    <row r="676">
      <c r="A676">
        <f>INDEX(resultados!$A$2:$ZZ$1352, 670, MATCH($B$1, resultados!$A$1:$ZZ$1, 0))</f>
        <v/>
      </c>
      <c r="B676">
        <f>INDEX(resultados!$A$2:$ZZ$1352, 670, MATCH($B$2, resultados!$A$1:$ZZ$1, 0))</f>
        <v/>
      </c>
      <c r="C676">
        <f>INDEX(resultados!$A$2:$ZZ$1352, 670, MATCH($B$3, resultados!$A$1:$ZZ$1, 0))</f>
        <v/>
      </c>
    </row>
    <row r="677">
      <c r="A677">
        <f>INDEX(resultados!$A$2:$ZZ$1352, 671, MATCH($B$1, resultados!$A$1:$ZZ$1, 0))</f>
        <v/>
      </c>
      <c r="B677">
        <f>INDEX(resultados!$A$2:$ZZ$1352, 671, MATCH($B$2, resultados!$A$1:$ZZ$1, 0))</f>
        <v/>
      </c>
      <c r="C677">
        <f>INDEX(resultados!$A$2:$ZZ$1352, 671, MATCH($B$3, resultados!$A$1:$ZZ$1, 0))</f>
        <v/>
      </c>
    </row>
    <row r="678">
      <c r="A678">
        <f>INDEX(resultados!$A$2:$ZZ$1352, 672, MATCH($B$1, resultados!$A$1:$ZZ$1, 0))</f>
        <v/>
      </c>
      <c r="B678">
        <f>INDEX(resultados!$A$2:$ZZ$1352, 672, MATCH($B$2, resultados!$A$1:$ZZ$1, 0))</f>
        <v/>
      </c>
      <c r="C678">
        <f>INDEX(resultados!$A$2:$ZZ$1352, 672, MATCH($B$3, resultados!$A$1:$ZZ$1, 0))</f>
        <v/>
      </c>
    </row>
    <row r="679">
      <c r="A679">
        <f>INDEX(resultados!$A$2:$ZZ$1352, 673, MATCH($B$1, resultados!$A$1:$ZZ$1, 0))</f>
        <v/>
      </c>
      <c r="B679">
        <f>INDEX(resultados!$A$2:$ZZ$1352, 673, MATCH($B$2, resultados!$A$1:$ZZ$1, 0))</f>
        <v/>
      </c>
      <c r="C679">
        <f>INDEX(resultados!$A$2:$ZZ$1352, 673, MATCH($B$3, resultados!$A$1:$ZZ$1, 0))</f>
        <v/>
      </c>
    </row>
    <row r="680">
      <c r="A680">
        <f>INDEX(resultados!$A$2:$ZZ$1352, 674, MATCH($B$1, resultados!$A$1:$ZZ$1, 0))</f>
        <v/>
      </c>
      <c r="B680">
        <f>INDEX(resultados!$A$2:$ZZ$1352, 674, MATCH($B$2, resultados!$A$1:$ZZ$1, 0))</f>
        <v/>
      </c>
      <c r="C680">
        <f>INDEX(resultados!$A$2:$ZZ$1352, 674, MATCH($B$3, resultados!$A$1:$ZZ$1, 0))</f>
        <v/>
      </c>
    </row>
    <row r="681">
      <c r="A681">
        <f>INDEX(resultados!$A$2:$ZZ$1352, 675, MATCH($B$1, resultados!$A$1:$ZZ$1, 0))</f>
        <v/>
      </c>
      <c r="B681">
        <f>INDEX(resultados!$A$2:$ZZ$1352, 675, MATCH($B$2, resultados!$A$1:$ZZ$1, 0))</f>
        <v/>
      </c>
      <c r="C681">
        <f>INDEX(resultados!$A$2:$ZZ$1352, 675, MATCH($B$3, resultados!$A$1:$ZZ$1, 0))</f>
        <v/>
      </c>
    </row>
    <row r="682">
      <c r="A682">
        <f>INDEX(resultados!$A$2:$ZZ$1352, 676, MATCH($B$1, resultados!$A$1:$ZZ$1, 0))</f>
        <v/>
      </c>
      <c r="B682">
        <f>INDEX(resultados!$A$2:$ZZ$1352, 676, MATCH($B$2, resultados!$A$1:$ZZ$1, 0))</f>
        <v/>
      </c>
      <c r="C682">
        <f>INDEX(resultados!$A$2:$ZZ$1352, 676, MATCH($B$3, resultados!$A$1:$ZZ$1, 0))</f>
        <v/>
      </c>
    </row>
    <row r="683">
      <c r="A683">
        <f>INDEX(resultados!$A$2:$ZZ$1352, 677, MATCH($B$1, resultados!$A$1:$ZZ$1, 0))</f>
        <v/>
      </c>
      <c r="B683">
        <f>INDEX(resultados!$A$2:$ZZ$1352, 677, MATCH($B$2, resultados!$A$1:$ZZ$1, 0))</f>
        <v/>
      </c>
      <c r="C683">
        <f>INDEX(resultados!$A$2:$ZZ$1352, 677, MATCH($B$3, resultados!$A$1:$ZZ$1, 0))</f>
        <v/>
      </c>
    </row>
    <row r="684">
      <c r="A684">
        <f>INDEX(resultados!$A$2:$ZZ$1352, 678, MATCH($B$1, resultados!$A$1:$ZZ$1, 0))</f>
        <v/>
      </c>
      <c r="B684">
        <f>INDEX(resultados!$A$2:$ZZ$1352, 678, MATCH($B$2, resultados!$A$1:$ZZ$1, 0))</f>
        <v/>
      </c>
      <c r="C684">
        <f>INDEX(resultados!$A$2:$ZZ$1352, 678, MATCH($B$3, resultados!$A$1:$ZZ$1, 0))</f>
        <v/>
      </c>
    </row>
    <row r="685">
      <c r="A685">
        <f>INDEX(resultados!$A$2:$ZZ$1352, 679, MATCH($B$1, resultados!$A$1:$ZZ$1, 0))</f>
        <v/>
      </c>
      <c r="B685">
        <f>INDEX(resultados!$A$2:$ZZ$1352, 679, MATCH($B$2, resultados!$A$1:$ZZ$1, 0))</f>
        <v/>
      </c>
      <c r="C685">
        <f>INDEX(resultados!$A$2:$ZZ$1352, 679, MATCH($B$3, resultados!$A$1:$ZZ$1, 0))</f>
        <v/>
      </c>
    </row>
    <row r="686">
      <c r="A686">
        <f>INDEX(resultados!$A$2:$ZZ$1352, 680, MATCH($B$1, resultados!$A$1:$ZZ$1, 0))</f>
        <v/>
      </c>
      <c r="B686">
        <f>INDEX(resultados!$A$2:$ZZ$1352, 680, MATCH($B$2, resultados!$A$1:$ZZ$1, 0))</f>
        <v/>
      </c>
      <c r="C686">
        <f>INDEX(resultados!$A$2:$ZZ$1352, 680, MATCH($B$3, resultados!$A$1:$ZZ$1, 0))</f>
        <v/>
      </c>
    </row>
    <row r="687">
      <c r="A687">
        <f>INDEX(resultados!$A$2:$ZZ$1352, 681, MATCH($B$1, resultados!$A$1:$ZZ$1, 0))</f>
        <v/>
      </c>
      <c r="B687">
        <f>INDEX(resultados!$A$2:$ZZ$1352, 681, MATCH($B$2, resultados!$A$1:$ZZ$1, 0))</f>
        <v/>
      </c>
      <c r="C687">
        <f>INDEX(resultados!$A$2:$ZZ$1352, 681, MATCH($B$3, resultados!$A$1:$ZZ$1, 0))</f>
        <v/>
      </c>
    </row>
    <row r="688">
      <c r="A688">
        <f>INDEX(resultados!$A$2:$ZZ$1352, 682, MATCH($B$1, resultados!$A$1:$ZZ$1, 0))</f>
        <v/>
      </c>
      <c r="B688">
        <f>INDEX(resultados!$A$2:$ZZ$1352, 682, MATCH($B$2, resultados!$A$1:$ZZ$1, 0))</f>
        <v/>
      </c>
      <c r="C688">
        <f>INDEX(resultados!$A$2:$ZZ$1352, 682, MATCH($B$3, resultados!$A$1:$ZZ$1, 0))</f>
        <v/>
      </c>
    </row>
    <row r="689">
      <c r="A689">
        <f>INDEX(resultados!$A$2:$ZZ$1352, 683, MATCH($B$1, resultados!$A$1:$ZZ$1, 0))</f>
        <v/>
      </c>
      <c r="B689">
        <f>INDEX(resultados!$A$2:$ZZ$1352, 683, MATCH($B$2, resultados!$A$1:$ZZ$1, 0))</f>
        <v/>
      </c>
      <c r="C689">
        <f>INDEX(resultados!$A$2:$ZZ$1352, 683, MATCH($B$3, resultados!$A$1:$ZZ$1, 0))</f>
        <v/>
      </c>
    </row>
    <row r="690">
      <c r="A690">
        <f>INDEX(resultados!$A$2:$ZZ$1352, 684, MATCH($B$1, resultados!$A$1:$ZZ$1, 0))</f>
        <v/>
      </c>
      <c r="B690">
        <f>INDEX(resultados!$A$2:$ZZ$1352, 684, MATCH($B$2, resultados!$A$1:$ZZ$1, 0))</f>
        <v/>
      </c>
      <c r="C690">
        <f>INDEX(resultados!$A$2:$ZZ$1352, 684, MATCH($B$3, resultados!$A$1:$ZZ$1, 0))</f>
        <v/>
      </c>
    </row>
    <row r="691">
      <c r="A691">
        <f>INDEX(resultados!$A$2:$ZZ$1352, 685, MATCH($B$1, resultados!$A$1:$ZZ$1, 0))</f>
        <v/>
      </c>
      <c r="B691">
        <f>INDEX(resultados!$A$2:$ZZ$1352, 685, MATCH($B$2, resultados!$A$1:$ZZ$1, 0))</f>
        <v/>
      </c>
      <c r="C691">
        <f>INDEX(resultados!$A$2:$ZZ$1352, 685, MATCH($B$3, resultados!$A$1:$ZZ$1, 0))</f>
        <v/>
      </c>
    </row>
    <row r="692">
      <c r="A692">
        <f>INDEX(resultados!$A$2:$ZZ$1352, 686, MATCH($B$1, resultados!$A$1:$ZZ$1, 0))</f>
        <v/>
      </c>
      <c r="B692">
        <f>INDEX(resultados!$A$2:$ZZ$1352, 686, MATCH($B$2, resultados!$A$1:$ZZ$1, 0))</f>
        <v/>
      </c>
      <c r="C692">
        <f>INDEX(resultados!$A$2:$ZZ$1352, 686, MATCH($B$3, resultados!$A$1:$ZZ$1, 0))</f>
        <v/>
      </c>
    </row>
    <row r="693">
      <c r="A693">
        <f>INDEX(resultados!$A$2:$ZZ$1352, 687, MATCH($B$1, resultados!$A$1:$ZZ$1, 0))</f>
        <v/>
      </c>
      <c r="B693">
        <f>INDEX(resultados!$A$2:$ZZ$1352, 687, MATCH($B$2, resultados!$A$1:$ZZ$1, 0))</f>
        <v/>
      </c>
      <c r="C693">
        <f>INDEX(resultados!$A$2:$ZZ$1352, 687, MATCH($B$3, resultados!$A$1:$ZZ$1, 0))</f>
        <v/>
      </c>
    </row>
    <row r="694">
      <c r="A694">
        <f>INDEX(resultados!$A$2:$ZZ$1352, 688, MATCH($B$1, resultados!$A$1:$ZZ$1, 0))</f>
        <v/>
      </c>
      <c r="B694">
        <f>INDEX(resultados!$A$2:$ZZ$1352, 688, MATCH($B$2, resultados!$A$1:$ZZ$1, 0))</f>
        <v/>
      </c>
      <c r="C694">
        <f>INDEX(resultados!$A$2:$ZZ$1352, 688, MATCH($B$3, resultados!$A$1:$ZZ$1, 0))</f>
        <v/>
      </c>
    </row>
    <row r="695">
      <c r="A695">
        <f>INDEX(resultados!$A$2:$ZZ$1352, 689, MATCH($B$1, resultados!$A$1:$ZZ$1, 0))</f>
        <v/>
      </c>
      <c r="B695">
        <f>INDEX(resultados!$A$2:$ZZ$1352, 689, MATCH($B$2, resultados!$A$1:$ZZ$1, 0))</f>
        <v/>
      </c>
      <c r="C695">
        <f>INDEX(resultados!$A$2:$ZZ$1352, 689, MATCH($B$3, resultados!$A$1:$ZZ$1, 0))</f>
        <v/>
      </c>
    </row>
    <row r="696">
      <c r="A696">
        <f>INDEX(resultados!$A$2:$ZZ$1352, 690, MATCH($B$1, resultados!$A$1:$ZZ$1, 0))</f>
        <v/>
      </c>
      <c r="B696">
        <f>INDEX(resultados!$A$2:$ZZ$1352, 690, MATCH($B$2, resultados!$A$1:$ZZ$1, 0))</f>
        <v/>
      </c>
      <c r="C696">
        <f>INDEX(resultados!$A$2:$ZZ$1352, 690, MATCH($B$3, resultados!$A$1:$ZZ$1, 0))</f>
        <v/>
      </c>
    </row>
    <row r="697">
      <c r="A697">
        <f>INDEX(resultados!$A$2:$ZZ$1352, 691, MATCH($B$1, resultados!$A$1:$ZZ$1, 0))</f>
        <v/>
      </c>
      <c r="B697">
        <f>INDEX(resultados!$A$2:$ZZ$1352, 691, MATCH($B$2, resultados!$A$1:$ZZ$1, 0))</f>
        <v/>
      </c>
      <c r="C697">
        <f>INDEX(resultados!$A$2:$ZZ$1352, 691, MATCH($B$3, resultados!$A$1:$ZZ$1, 0))</f>
        <v/>
      </c>
    </row>
    <row r="698">
      <c r="A698">
        <f>INDEX(resultados!$A$2:$ZZ$1352, 692, MATCH($B$1, resultados!$A$1:$ZZ$1, 0))</f>
        <v/>
      </c>
      <c r="B698">
        <f>INDEX(resultados!$A$2:$ZZ$1352, 692, MATCH($B$2, resultados!$A$1:$ZZ$1, 0))</f>
        <v/>
      </c>
      <c r="C698">
        <f>INDEX(resultados!$A$2:$ZZ$1352, 692, MATCH($B$3, resultados!$A$1:$ZZ$1, 0))</f>
        <v/>
      </c>
    </row>
    <row r="699">
      <c r="A699">
        <f>INDEX(resultados!$A$2:$ZZ$1352, 693, MATCH($B$1, resultados!$A$1:$ZZ$1, 0))</f>
        <v/>
      </c>
      <c r="B699">
        <f>INDEX(resultados!$A$2:$ZZ$1352, 693, MATCH($B$2, resultados!$A$1:$ZZ$1, 0))</f>
        <v/>
      </c>
      <c r="C699">
        <f>INDEX(resultados!$A$2:$ZZ$1352, 693, MATCH($B$3, resultados!$A$1:$ZZ$1, 0))</f>
        <v/>
      </c>
    </row>
    <row r="700">
      <c r="A700">
        <f>INDEX(resultados!$A$2:$ZZ$1352, 694, MATCH($B$1, resultados!$A$1:$ZZ$1, 0))</f>
        <v/>
      </c>
      <c r="B700">
        <f>INDEX(resultados!$A$2:$ZZ$1352, 694, MATCH($B$2, resultados!$A$1:$ZZ$1, 0))</f>
        <v/>
      </c>
      <c r="C700">
        <f>INDEX(resultados!$A$2:$ZZ$1352, 694, MATCH($B$3, resultados!$A$1:$ZZ$1, 0))</f>
        <v/>
      </c>
    </row>
    <row r="701">
      <c r="A701">
        <f>INDEX(resultados!$A$2:$ZZ$1352, 695, MATCH($B$1, resultados!$A$1:$ZZ$1, 0))</f>
        <v/>
      </c>
      <c r="B701">
        <f>INDEX(resultados!$A$2:$ZZ$1352, 695, MATCH($B$2, resultados!$A$1:$ZZ$1, 0))</f>
        <v/>
      </c>
      <c r="C701">
        <f>INDEX(resultados!$A$2:$ZZ$1352, 695, MATCH($B$3, resultados!$A$1:$ZZ$1, 0))</f>
        <v/>
      </c>
    </row>
    <row r="702">
      <c r="A702">
        <f>INDEX(resultados!$A$2:$ZZ$1352, 696, MATCH($B$1, resultados!$A$1:$ZZ$1, 0))</f>
        <v/>
      </c>
      <c r="B702">
        <f>INDEX(resultados!$A$2:$ZZ$1352, 696, MATCH($B$2, resultados!$A$1:$ZZ$1, 0))</f>
        <v/>
      </c>
      <c r="C702">
        <f>INDEX(resultados!$A$2:$ZZ$1352, 696, MATCH($B$3, resultados!$A$1:$ZZ$1, 0))</f>
        <v/>
      </c>
    </row>
    <row r="703">
      <c r="A703">
        <f>INDEX(resultados!$A$2:$ZZ$1352, 697, MATCH($B$1, resultados!$A$1:$ZZ$1, 0))</f>
        <v/>
      </c>
      <c r="B703">
        <f>INDEX(resultados!$A$2:$ZZ$1352, 697, MATCH($B$2, resultados!$A$1:$ZZ$1, 0))</f>
        <v/>
      </c>
      <c r="C703">
        <f>INDEX(resultados!$A$2:$ZZ$1352, 697, MATCH($B$3, resultados!$A$1:$ZZ$1, 0))</f>
        <v/>
      </c>
    </row>
    <row r="704">
      <c r="A704">
        <f>INDEX(resultados!$A$2:$ZZ$1352, 698, MATCH($B$1, resultados!$A$1:$ZZ$1, 0))</f>
        <v/>
      </c>
      <c r="B704">
        <f>INDEX(resultados!$A$2:$ZZ$1352, 698, MATCH($B$2, resultados!$A$1:$ZZ$1, 0))</f>
        <v/>
      </c>
      <c r="C704">
        <f>INDEX(resultados!$A$2:$ZZ$1352, 698, MATCH($B$3, resultados!$A$1:$ZZ$1, 0))</f>
        <v/>
      </c>
    </row>
    <row r="705">
      <c r="A705">
        <f>INDEX(resultados!$A$2:$ZZ$1352, 699, MATCH($B$1, resultados!$A$1:$ZZ$1, 0))</f>
        <v/>
      </c>
      <c r="B705">
        <f>INDEX(resultados!$A$2:$ZZ$1352, 699, MATCH($B$2, resultados!$A$1:$ZZ$1, 0))</f>
        <v/>
      </c>
      <c r="C705">
        <f>INDEX(resultados!$A$2:$ZZ$1352, 699, MATCH($B$3, resultados!$A$1:$ZZ$1, 0))</f>
        <v/>
      </c>
    </row>
    <row r="706">
      <c r="A706">
        <f>INDEX(resultados!$A$2:$ZZ$1352, 700, MATCH($B$1, resultados!$A$1:$ZZ$1, 0))</f>
        <v/>
      </c>
      <c r="B706">
        <f>INDEX(resultados!$A$2:$ZZ$1352, 700, MATCH($B$2, resultados!$A$1:$ZZ$1, 0))</f>
        <v/>
      </c>
      <c r="C706">
        <f>INDEX(resultados!$A$2:$ZZ$1352, 700, MATCH($B$3, resultados!$A$1:$ZZ$1, 0))</f>
        <v/>
      </c>
    </row>
    <row r="707">
      <c r="A707">
        <f>INDEX(resultados!$A$2:$ZZ$1352, 701, MATCH($B$1, resultados!$A$1:$ZZ$1, 0))</f>
        <v/>
      </c>
      <c r="B707">
        <f>INDEX(resultados!$A$2:$ZZ$1352, 701, MATCH($B$2, resultados!$A$1:$ZZ$1, 0))</f>
        <v/>
      </c>
      <c r="C707">
        <f>INDEX(resultados!$A$2:$ZZ$1352, 701, MATCH($B$3, resultados!$A$1:$ZZ$1, 0))</f>
        <v/>
      </c>
    </row>
    <row r="708">
      <c r="A708">
        <f>INDEX(resultados!$A$2:$ZZ$1352, 702, MATCH($B$1, resultados!$A$1:$ZZ$1, 0))</f>
        <v/>
      </c>
      <c r="B708">
        <f>INDEX(resultados!$A$2:$ZZ$1352, 702, MATCH($B$2, resultados!$A$1:$ZZ$1, 0))</f>
        <v/>
      </c>
      <c r="C708">
        <f>INDEX(resultados!$A$2:$ZZ$1352, 702, MATCH($B$3, resultados!$A$1:$ZZ$1, 0))</f>
        <v/>
      </c>
    </row>
    <row r="709">
      <c r="A709">
        <f>INDEX(resultados!$A$2:$ZZ$1352, 703, MATCH($B$1, resultados!$A$1:$ZZ$1, 0))</f>
        <v/>
      </c>
      <c r="B709">
        <f>INDEX(resultados!$A$2:$ZZ$1352, 703, MATCH($B$2, resultados!$A$1:$ZZ$1, 0))</f>
        <v/>
      </c>
      <c r="C709">
        <f>INDEX(resultados!$A$2:$ZZ$1352, 703, MATCH($B$3, resultados!$A$1:$ZZ$1, 0))</f>
        <v/>
      </c>
    </row>
    <row r="710">
      <c r="A710">
        <f>INDEX(resultados!$A$2:$ZZ$1352, 704, MATCH($B$1, resultados!$A$1:$ZZ$1, 0))</f>
        <v/>
      </c>
      <c r="B710">
        <f>INDEX(resultados!$A$2:$ZZ$1352, 704, MATCH($B$2, resultados!$A$1:$ZZ$1, 0))</f>
        <v/>
      </c>
      <c r="C710">
        <f>INDEX(resultados!$A$2:$ZZ$1352, 704, MATCH($B$3, resultados!$A$1:$ZZ$1, 0))</f>
        <v/>
      </c>
    </row>
    <row r="711">
      <c r="A711">
        <f>INDEX(resultados!$A$2:$ZZ$1352, 705, MATCH($B$1, resultados!$A$1:$ZZ$1, 0))</f>
        <v/>
      </c>
      <c r="B711">
        <f>INDEX(resultados!$A$2:$ZZ$1352, 705, MATCH($B$2, resultados!$A$1:$ZZ$1, 0))</f>
        <v/>
      </c>
      <c r="C711">
        <f>INDEX(resultados!$A$2:$ZZ$1352, 705, MATCH($B$3, resultados!$A$1:$ZZ$1, 0))</f>
        <v/>
      </c>
    </row>
    <row r="712">
      <c r="A712">
        <f>INDEX(resultados!$A$2:$ZZ$1352, 706, MATCH($B$1, resultados!$A$1:$ZZ$1, 0))</f>
        <v/>
      </c>
      <c r="B712">
        <f>INDEX(resultados!$A$2:$ZZ$1352, 706, MATCH($B$2, resultados!$A$1:$ZZ$1, 0))</f>
        <v/>
      </c>
      <c r="C712">
        <f>INDEX(resultados!$A$2:$ZZ$1352, 706, MATCH($B$3, resultados!$A$1:$ZZ$1, 0))</f>
        <v/>
      </c>
    </row>
    <row r="713">
      <c r="A713">
        <f>INDEX(resultados!$A$2:$ZZ$1352, 707, MATCH($B$1, resultados!$A$1:$ZZ$1, 0))</f>
        <v/>
      </c>
      <c r="B713">
        <f>INDEX(resultados!$A$2:$ZZ$1352, 707, MATCH($B$2, resultados!$A$1:$ZZ$1, 0))</f>
        <v/>
      </c>
      <c r="C713">
        <f>INDEX(resultados!$A$2:$ZZ$1352, 707, MATCH($B$3, resultados!$A$1:$ZZ$1, 0))</f>
        <v/>
      </c>
    </row>
    <row r="714">
      <c r="A714">
        <f>INDEX(resultados!$A$2:$ZZ$1352, 708, MATCH($B$1, resultados!$A$1:$ZZ$1, 0))</f>
        <v/>
      </c>
      <c r="B714">
        <f>INDEX(resultados!$A$2:$ZZ$1352, 708, MATCH($B$2, resultados!$A$1:$ZZ$1, 0))</f>
        <v/>
      </c>
      <c r="C714">
        <f>INDEX(resultados!$A$2:$ZZ$1352, 708, MATCH($B$3, resultados!$A$1:$ZZ$1, 0))</f>
        <v/>
      </c>
    </row>
    <row r="715">
      <c r="A715">
        <f>INDEX(resultados!$A$2:$ZZ$1352, 709, MATCH($B$1, resultados!$A$1:$ZZ$1, 0))</f>
        <v/>
      </c>
      <c r="B715">
        <f>INDEX(resultados!$A$2:$ZZ$1352, 709, MATCH($B$2, resultados!$A$1:$ZZ$1, 0))</f>
        <v/>
      </c>
      <c r="C715">
        <f>INDEX(resultados!$A$2:$ZZ$1352, 709, MATCH($B$3, resultados!$A$1:$ZZ$1, 0))</f>
        <v/>
      </c>
    </row>
    <row r="716">
      <c r="A716">
        <f>INDEX(resultados!$A$2:$ZZ$1352, 710, MATCH($B$1, resultados!$A$1:$ZZ$1, 0))</f>
        <v/>
      </c>
      <c r="B716">
        <f>INDEX(resultados!$A$2:$ZZ$1352, 710, MATCH($B$2, resultados!$A$1:$ZZ$1, 0))</f>
        <v/>
      </c>
      <c r="C716">
        <f>INDEX(resultados!$A$2:$ZZ$1352, 710, MATCH($B$3, resultados!$A$1:$ZZ$1, 0))</f>
        <v/>
      </c>
    </row>
    <row r="717">
      <c r="A717">
        <f>INDEX(resultados!$A$2:$ZZ$1352, 711, MATCH($B$1, resultados!$A$1:$ZZ$1, 0))</f>
        <v/>
      </c>
      <c r="B717">
        <f>INDEX(resultados!$A$2:$ZZ$1352, 711, MATCH($B$2, resultados!$A$1:$ZZ$1, 0))</f>
        <v/>
      </c>
      <c r="C717">
        <f>INDEX(resultados!$A$2:$ZZ$1352, 711, MATCH($B$3, resultados!$A$1:$ZZ$1, 0))</f>
        <v/>
      </c>
    </row>
    <row r="718">
      <c r="A718">
        <f>INDEX(resultados!$A$2:$ZZ$1352, 712, MATCH($B$1, resultados!$A$1:$ZZ$1, 0))</f>
        <v/>
      </c>
      <c r="B718">
        <f>INDEX(resultados!$A$2:$ZZ$1352, 712, MATCH($B$2, resultados!$A$1:$ZZ$1, 0))</f>
        <v/>
      </c>
      <c r="C718">
        <f>INDEX(resultados!$A$2:$ZZ$1352, 712, MATCH($B$3, resultados!$A$1:$ZZ$1, 0))</f>
        <v/>
      </c>
    </row>
    <row r="719">
      <c r="A719">
        <f>INDEX(resultados!$A$2:$ZZ$1352, 713, MATCH($B$1, resultados!$A$1:$ZZ$1, 0))</f>
        <v/>
      </c>
      <c r="B719">
        <f>INDEX(resultados!$A$2:$ZZ$1352, 713, MATCH($B$2, resultados!$A$1:$ZZ$1, 0))</f>
        <v/>
      </c>
      <c r="C719">
        <f>INDEX(resultados!$A$2:$ZZ$1352, 713, MATCH($B$3, resultados!$A$1:$ZZ$1, 0))</f>
        <v/>
      </c>
    </row>
    <row r="720">
      <c r="A720">
        <f>INDEX(resultados!$A$2:$ZZ$1352, 714, MATCH($B$1, resultados!$A$1:$ZZ$1, 0))</f>
        <v/>
      </c>
      <c r="B720">
        <f>INDEX(resultados!$A$2:$ZZ$1352, 714, MATCH($B$2, resultados!$A$1:$ZZ$1, 0))</f>
        <v/>
      </c>
      <c r="C720">
        <f>INDEX(resultados!$A$2:$ZZ$1352, 714, MATCH($B$3, resultados!$A$1:$ZZ$1, 0))</f>
        <v/>
      </c>
    </row>
    <row r="721">
      <c r="A721">
        <f>INDEX(resultados!$A$2:$ZZ$1352, 715, MATCH($B$1, resultados!$A$1:$ZZ$1, 0))</f>
        <v/>
      </c>
      <c r="B721">
        <f>INDEX(resultados!$A$2:$ZZ$1352, 715, MATCH($B$2, resultados!$A$1:$ZZ$1, 0))</f>
        <v/>
      </c>
      <c r="C721">
        <f>INDEX(resultados!$A$2:$ZZ$1352, 715, MATCH($B$3, resultados!$A$1:$ZZ$1, 0))</f>
        <v/>
      </c>
    </row>
    <row r="722">
      <c r="A722">
        <f>INDEX(resultados!$A$2:$ZZ$1352, 716, MATCH($B$1, resultados!$A$1:$ZZ$1, 0))</f>
        <v/>
      </c>
      <c r="B722">
        <f>INDEX(resultados!$A$2:$ZZ$1352, 716, MATCH($B$2, resultados!$A$1:$ZZ$1, 0))</f>
        <v/>
      </c>
      <c r="C722">
        <f>INDEX(resultados!$A$2:$ZZ$1352, 716, MATCH($B$3, resultados!$A$1:$ZZ$1, 0))</f>
        <v/>
      </c>
    </row>
    <row r="723">
      <c r="A723">
        <f>INDEX(resultados!$A$2:$ZZ$1352, 717, MATCH($B$1, resultados!$A$1:$ZZ$1, 0))</f>
        <v/>
      </c>
      <c r="B723">
        <f>INDEX(resultados!$A$2:$ZZ$1352, 717, MATCH($B$2, resultados!$A$1:$ZZ$1, 0))</f>
        <v/>
      </c>
      <c r="C723">
        <f>INDEX(resultados!$A$2:$ZZ$1352, 717, MATCH($B$3, resultados!$A$1:$ZZ$1, 0))</f>
        <v/>
      </c>
    </row>
    <row r="724">
      <c r="A724">
        <f>INDEX(resultados!$A$2:$ZZ$1352, 718, MATCH($B$1, resultados!$A$1:$ZZ$1, 0))</f>
        <v/>
      </c>
      <c r="B724">
        <f>INDEX(resultados!$A$2:$ZZ$1352, 718, MATCH($B$2, resultados!$A$1:$ZZ$1, 0))</f>
        <v/>
      </c>
      <c r="C724">
        <f>INDEX(resultados!$A$2:$ZZ$1352, 718, MATCH($B$3, resultados!$A$1:$ZZ$1, 0))</f>
        <v/>
      </c>
    </row>
    <row r="725">
      <c r="A725">
        <f>INDEX(resultados!$A$2:$ZZ$1352, 719, MATCH($B$1, resultados!$A$1:$ZZ$1, 0))</f>
        <v/>
      </c>
      <c r="B725">
        <f>INDEX(resultados!$A$2:$ZZ$1352, 719, MATCH($B$2, resultados!$A$1:$ZZ$1, 0))</f>
        <v/>
      </c>
      <c r="C725">
        <f>INDEX(resultados!$A$2:$ZZ$1352, 719, MATCH($B$3, resultados!$A$1:$ZZ$1, 0))</f>
        <v/>
      </c>
    </row>
    <row r="726">
      <c r="A726">
        <f>INDEX(resultados!$A$2:$ZZ$1352, 720, MATCH($B$1, resultados!$A$1:$ZZ$1, 0))</f>
        <v/>
      </c>
      <c r="B726">
        <f>INDEX(resultados!$A$2:$ZZ$1352, 720, MATCH($B$2, resultados!$A$1:$ZZ$1, 0))</f>
        <v/>
      </c>
      <c r="C726">
        <f>INDEX(resultados!$A$2:$ZZ$1352, 720, MATCH($B$3, resultados!$A$1:$ZZ$1, 0))</f>
        <v/>
      </c>
    </row>
    <row r="727">
      <c r="A727">
        <f>INDEX(resultados!$A$2:$ZZ$1352, 721, MATCH($B$1, resultados!$A$1:$ZZ$1, 0))</f>
        <v/>
      </c>
      <c r="B727">
        <f>INDEX(resultados!$A$2:$ZZ$1352, 721, MATCH($B$2, resultados!$A$1:$ZZ$1, 0))</f>
        <v/>
      </c>
      <c r="C727">
        <f>INDEX(resultados!$A$2:$ZZ$1352, 721, MATCH($B$3, resultados!$A$1:$ZZ$1, 0))</f>
        <v/>
      </c>
    </row>
    <row r="728">
      <c r="A728">
        <f>INDEX(resultados!$A$2:$ZZ$1352, 722, MATCH($B$1, resultados!$A$1:$ZZ$1, 0))</f>
        <v/>
      </c>
      <c r="B728">
        <f>INDEX(resultados!$A$2:$ZZ$1352, 722, MATCH($B$2, resultados!$A$1:$ZZ$1, 0))</f>
        <v/>
      </c>
      <c r="C728">
        <f>INDEX(resultados!$A$2:$ZZ$1352, 722, MATCH($B$3, resultados!$A$1:$ZZ$1, 0))</f>
        <v/>
      </c>
    </row>
    <row r="729">
      <c r="A729">
        <f>INDEX(resultados!$A$2:$ZZ$1352, 723, MATCH($B$1, resultados!$A$1:$ZZ$1, 0))</f>
        <v/>
      </c>
      <c r="B729">
        <f>INDEX(resultados!$A$2:$ZZ$1352, 723, MATCH($B$2, resultados!$A$1:$ZZ$1, 0))</f>
        <v/>
      </c>
      <c r="C729">
        <f>INDEX(resultados!$A$2:$ZZ$1352, 723, MATCH($B$3, resultados!$A$1:$ZZ$1, 0))</f>
        <v/>
      </c>
    </row>
    <row r="730">
      <c r="A730">
        <f>INDEX(resultados!$A$2:$ZZ$1352, 724, MATCH($B$1, resultados!$A$1:$ZZ$1, 0))</f>
        <v/>
      </c>
      <c r="B730">
        <f>INDEX(resultados!$A$2:$ZZ$1352, 724, MATCH($B$2, resultados!$A$1:$ZZ$1, 0))</f>
        <v/>
      </c>
      <c r="C730">
        <f>INDEX(resultados!$A$2:$ZZ$1352, 724, MATCH($B$3, resultados!$A$1:$ZZ$1, 0))</f>
        <v/>
      </c>
    </row>
    <row r="731">
      <c r="A731">
        <f>INDEX(resultados!$A$2:$ZZ$1352, 725, MATCH($B$1, resultados!$A$1:$ZZ$1, 0))</f>
        <v/>
      </c>
      <c r="B731">
        <f>INDEX(resultados!$A$2:$ZZ$1352, 725, MATCH($B$2, resultados!$A$1:$ZZ$1, 0))</f>
        <v/>
      </c>
      <c r="C731">
        <f>INDEX(resultados!$A$2:$ZZ$1352, 725, MATCH($B$3, resultados!$A$1:$ZZ$1, 0))</f>
        <v/>
      </c>
    </row>
    <row r="732">
      <c r="A732">
        <f>INDEX(resultados!$A$2:$ZZ$1352, 726, MATCH($B$1, resultados!$A$1:$ZZ$1, 0))</f>
        <v/>
      </c>
      <c r="B732">
        <f>INDEX(resultados!$A$2:$ZZ$1352, 726, MATCH($B$2, resultados!$A$1:$ZZ$1, 0))</f>
        <v/>
      </c>
      <c r="C732">
        <f>INDEX(resultados!$A$2:$ZZ$1352, 726, MATCH($B$3, resultados!$A$1:$ZZ$1, 0))</f>
        <v/>
      </c>
    </row>
    <row r="733">
      <c r="A733">
        <f>INDEX(resultados!$A$2:$ZZ$1352, 727, MATCH($B$1, resultados!$A$1:$ZZ$1, 0))</f>
        <v/>
      </c>
      <c r="B733">
        <f>INDEX(resultados!$A$2:$ZZ$1352, 727, MATCH($B$2, resultados!$A$1:$ZZ$1, 0))</f>
        <v/>
      </c>
      <c r="C733">
        <f>INDEX(resultados!$A$2:$ZZ$1352, 727, MATCH($B$3, resultados!$A$1:$ZZ$1, 0))</f>
        <v/>
      </c>
    </row>
    <row r="734">
      <c r="A734">
        <f>INDEX(resultados!$A$2:$ZZ$1352, 728, MATCH($B$1, resultados!$A$1:$ZZ$1, 0))</f>
        <v/>
      </c>
      <c r="B734">
        <f>INDEX(resultados!$A$2:$ZZ$1352, 728, MATCH($B$2, resultados!$A$1:$ZZ$1, 0))</f>
        <v/>
      </c>
      <c r="C734">
        <f>INDEX(resultados!$A$2:$ZZ$1352, 728, MATCH($B$3, resultados!$A$1:$ZZ$1, 0))</f>
        <v/>
      </c>
    </row>
    <row r="735">
      <c r="A735">
        <f>INDEX(resultados!$A$2:$ZZ$1352, 729, MATCH($B$1, resultados!$A$1:$ZZ$1, 0))</f>
        <v/>
      </c>
      <c r="B735">
        <f>INDEX(resultados!$A$2:$ZZ$1352, 729, MATCH($B$2, resultados!$A$1:$ZZ$1, 0))</f>
        <v/>
      </c>
      <c r="C735">
        <f>INDEX(resultados!$A$2:$ZZ$1352, 729, MATCH($B$3, resultados!$A$1:$ZZ$1, 0))</f>
        <v/>
      </c>
    </row>
    <row r="736">
      <c r="A736">
        <f>INDEX(resultados!$A$2:$ZZ$1352, 730, MATCH($B$1, resultados!$A$1:$ZZ$1, 0))</f>
        <v/>
      </c>
      <c r="B736">
        <f>INDEX(resultados!$A$2:$ZZ$1352, 730, MATCH($B$2, resultados!$A$1:$ZZ$1, 0))</f>
        <v/>
      </c>
      <c r="C736">
        <f>INDEX(resultados!$A$2:$ZZ$1352, 730, MATCH($B$3, resultados!$A$1:$ZZ$1, 0))</f>
        <v/>
      </c>
    </row>
    <row r="737">
      <c r="A737">
        <f>INDEX(resultados!$A$2:$ZZ$1352, 731, MATCH($B$1, resultados!$A$1:$ZZ$1, 0))</f>
        <v/>
      </c>
      <c r="B737">
        <f>INDEX(resultados!$A$2:$ZZ$1352, 731, MATCH($B$2, resultados!$A$1:$ZZ$1, 0))</f>
        <v/>
      </c>
      <c r="C737">
        <f>INDEX(resultados!$A$2:$ZZ$1352, 731, MATCH($B$3, resultados!$A$1:$ZZ$1, 0))</f>
        <v/>
      </c>
    </row>
    <row r="738">
      <c r="A738">
        <f>INDEX(resultados!$A$2:$ZZ$1352, 732, MATCH($B$1, resultados!$A$1:$ZZ$1, 0))</f>
        <v/>
      </c>
      <c r="B738">
        <f>INDEX(resultados!$A$2:$ZZ$1352, 732, MATCH($B$2, resultados!$A$1:$ZZ$1, 0))</f>
        <v/>
      </c>
      <c r="C738">
        <f>INDEX(resultados!$A$2:$ZZ$1352, 732, MATCH($B$3, resultados!$A$1:$ZZ$1, 0))</f>
        <v/>
      </c>
    </row>
    <row r="739">
      <c r="A739">
        <f>INDEX(resultados!$A$2:$ZZ$1352, 733, MATCH($B$1, resultados!$A$1:$ZZ$1, 0))</f>
        <v/>
      </c>
      <c r="B739">
        <f>INDEX(resultados!$A$2:$ZZ$1352, 733, MATCH($B$2, resultados!$A$1:$ZZ$1, 0))</f>
        <v/>
      </c>
      <c r="C739">
        <f>INDEX(resultados!$A$2:$ZZ$1352, 733, MATCH($B$3, resultados!$A$1:$ZZ$1, 0))</f>
        <v/>
      </c>
    </row>
    <row r="740">
      <c r="A740">
        <f>INDEX(resultados!$A$2:$ZZ$1352, 734, MATCH($B$1, resultados!$A$1:$ZZ$1, 0))</f>
        <v/>
      </c>
      <c r="B740">
        <f>INDEX(resultados!$A$2:$ZZ$1352, 734, MATCH($B$2, resultados!$A$1:$ZZ$1, 0))</f>
        <v/>
      </c>
      <c r="C740">
        <f>INDEX(resultados!$A$2:$ZZ$1352, 734, MATCH($B$3, resultados!$A$1:$ZZ$1, 0))</f>
        <v/>
      </c>
    </row>
    <row r="741">
      <c r="A741">
        <f>INDEX(resultados!$A$2:$ZZ$1352, 735, MATCH($B$1, resultados!$A$1:$ZZ$1, 0))</f>
        <v/>
      </c>
      <c r="B741">
        <f>INDEX(resultados!$A$2:$ZZ$1352, 735, MATCH($B$2, resultados!$A$1:$ZZ$1, 0))</f>
        <v/>
      </c>
      <c r="C741">
        <f>INDEX(resultados!$A$2:$ZZ$1352, 735, MATCH($B$3, resultados!$A$1:$ZZ$1, 0))</f>
        <v/>
      </c>
    </row>
    <row r="742">
      <c r="A742">
        <f>INDEX(resultados!$A$2:$ZZ$1352, 736, MATCH($B$1, resultados!$A$1:$ZZ$1, 0))</f>
        <v/>
      </c>
      <c r="B742">
        <f>INDEX(resultados!$A$2:$ZZ$1352, 736, MATCH($B$2, resultados!$A$1:$ZZ$1, 0))</f>
        <v/>
      </c>
      <c r="C742">
        <f>INDEX(resultados!$A$2:$ZZ$1352, 736, MATCH($B$3, resultados!$A$1:$ZZ$1, 0))</f>
        <v/>
      </c>
    </row>
    <row r="743">
      <c r="A743">
        <f>INDEX(resultados!$A$2:$ZZ$1352, 737, MATCH($B$1, resultados!$A$1:$ZZ$1, 0))</f>
        <v/>
      </c>
      <c r="B743">
        <f>INDEX(resultados!$A$2:$ZZ$1352, 737, MATCH($B$2, resultados!$A$1:$ZZ$1, 0))</f>
        <v/>
      </c>
      <c r="C743">
        <f>INDEX(resultados!$A$2:$ZZ$1352, 737, MATCH($B$3, resultados!$A$1:$ZZ$1, 0))</f>
        <v/>
      </c>
    </row>
    <row r="744">
      <c r="A744">
        <f>INDEX(resultados!$A$2:$ZZ$1352, 738, MATCH($B$1, resultados!$A$1:$ZZ$1, 0))</f>
        <v/>
      </c>
      <c r="B744">
        <f>INDEX(resultados!$A$2:$ZZ$1352, 738, MATCH($B$2, resultados!$A$1:$ZZ$1, 0))</f>
        <v/>
      </c>
      <c r="C744">
        <f>INDEX(resultados!$A$2:$ZZ$1352, 738, MATCH($B$3, resultados!$A$1:$ZZ$1, 0))</f>
        <v/>
      </c>
    </row>
    <row r="745">
      <c r="A745">
        <f>INDEX(resultados!$A$2:$ZZ$1352, 739, MATCH($B$1, resultados!$A$1:$ZZ$1, 0))</f>
        <v/>
      </c>
      <c r="B745">
        <f>INDEX(resultados!$A$2:$ZZ$1352, 739, MATCH($B$2, resultados!$A$1:$ZZ$1, 0))</f>
        <v/>
      </c>
      <c r="C745">
        <f>INDEX(resultados!$A$2:$ZZ$1352, 739, MATCH($B$3, resultados!$A$1:$ZZ$1, 0))</f>
        <v/>
      </c>
    </row>
    <row r="746">
      <c r="A746">
        <f>INDEX(resultados!$A$2:$ZZ$1352, 740, MATCH($B$1, resultados!$A$1:$ZZ$1, 0))</f>
        <v/>
      </c>
      <c r="B746">
        <f>INDEX(resultados!$A$2:$ZZ$1352, 740, MATCH($B$2, resultados!$A$1:$ZZ$1, 0))</f>
        <v/>
      </c>
      <c r="C746">
        <f>INDEX(resultados!$A$2:$ZZ$1352, 740, MATCH($B$3, resultados!$A$1:$ZZ$1, 0))</f>
        <v/>
      </c>
    </row>
    <row r="747">
      <c r="A747">
        <f>INDEX(resultados!$A$2:$ZZ$1352, 741, MATCH($B$1, resultados!$A$1:$ZZ$1, 0))</f>
        <v/>
      </c>
      <c r="B747">
        <f>INDEX(resultados!$A$2:$ZZ$1352, 741, MATCH($B$2, resultados!$A$1:$ZZ$1, 0))</f>
        <v/>
      </c>
      <c r="C747">
        <f>INDEX(resultados!$A$2:$ZZ$1352, 741, MATCH($B$3, resultados!$A$1:$ZZ$1, 0))</f>
        <v/>
      </c>
    </row>
    <row r="748">
      <c r="A748">
        <f>INDEX(resultados!$A$2:$ZZ$1352, 742, MATCH($B$1, resultados!$A$1:$ZZ$1, 0))</f>
        <v/>
      </c>
      <c r="B748">
        <f>INDEX(resultados!$A$2:$ZZ$1352, 742, MATCH($B$2, resultados!$A$1:$ZZ$1, 0))</f>
        <v/>
      </c>
      <c r="C748">
        <f>INDEX(resultados!$A$2:$ZZ$1352, 742, MATCH($B$3, resultados!$A$1:$ZZ$1, 0))</f>
        <v/>
      </c>
    </row>
    <row r="749">
      <c r="A749">
        <f>INDEX(resultados!$A$2:$ZZ$1352, 743, MATCH($B$1, resultados!$A$1:$ZZ$1, 0))</f>
        <v/>
      </c>
      <c r="B749">
        <f>INDEX(resultados!$A$2:$ZZ$1352, 743, MATCH($B$2, resultados!$A$1:$ZZ$1, 0))</f>
        <v/>
      </c>
      <c r="C749">
        <f>INDEX(resultados!$A$2:$ZZ$1352, 743, MATCH($B$3, resultados!$A$1:$ZZ$1, 0))</f>
        <v/>
      </c>
    </row>
    <row r="750">
      <c r="A750">
        <f>INDEX(resultados!$A$2:$ZZ$1352, 744, MATCH($B$1, resultados!$A$1:$ZZ$1, 0))</f>
        <v/>
      </c>
      <c r="B750">
        <f>INDEX(resultados!$A$2:$ZZ$1352, 744, MATCH($B$2, resultados!$A$1:$ZZ$1, 0))</f>
        <v/>
      </c>
      <c r="C750">
        <f>INDEX(resultados!$A$2:$ZZ$1352, 744, MATCH($B$3, resultados!$A$1:$ZZ$1, 0))</f>
        <v/>
      </c>
    </row>
    <row r="751">
      <c r="A751">
        <f>INDEX(resultados!$A$2:$ZZ$1352, 745, MATCH($B$1, resultados!$A$1:$ZZ$1, 0))</f>
        <v/>
      </c>
      <c r="B751">
        <f>INDEX(resultados!$A$2:$ZZ$1352, 745, MATCH($B$2, resultados!$A$1:$ZZ$1, 0))</f>
        <v/>
      </c>
      <c r="C751">
        <f>INDEX(resultados!$A$2:$ZZ$1352, 745, MATCH($B$3, resultados!$A$1:$ZZ$1, 0))</f>
        <v/>
      </c>
    </row>
    <row r="752">
      <c r="A752">
        <f>INDEX(resultados!$A$2:$ZZ$1352, 746, MATCH($B$1, resultados!$A$1:$ZZ$1, 0))</f>
        <v/>
      </c>
      <c r="B752">
        <f>INDEX(resultados!$A$2:$ZZ$1352, 746, MATCH($B$2, resultados!$A$1:$ZZ$1, 0))</f>
        <v/>
      </c>
      <c r="C752">
        <f>INDEX(resultados!$A$2:$ZZ$1352, 746, MATCH($B$3, resultados!$A$1:$ZZ$1, 0))</f>
        <v/>
      </c>
    </row>
    <row r="753">
      <c r="A753">
        <f>INDEX(resultados!$A$2:$ZZ$1352, 747, MATCH($B$1, resultados!$A$1:$ZZ$1, 0))</f>
        <v/>
      </c>
      <c r="B753">
        <f>INDEX(resultados!$A$2:$ZZ$1352, 747, MATCH($B$2, resultados!$A$1:$ZZ$1, 0))</f>
        <v/>
      </c>
      <c r="C753">
        <f>INDEX(resultados!$A$2:$ZZ$1352, 747, MATCH($B$3, resultados!$A$1:$ZZ$1, 0))</f>
        <v/>
      </c>
    </row>
    <row r="754">
      <c r="A754">
        <f>INDEX(resultados!$A$2:$ZZ$1352, 748, MATCH($B$1, resultados!$A$1:$ZZ$1, 0))</f>
        <v/>
      </c>
      <c r="B754">
        <f>INDEX(resultados!$A$2:$ZZ$1352, 748, MATCH($B$2, resultados!$A$1:$ZZ$1, 0))</f>
        <v/>
      </c>
      <c r="C754">
        <f>INDEX(resultados!$A$2:$ZZ$1352, 748, MATCH($B$3, resultados!$A$1:$ZZ$1, 0))</f>
        <v/>
      </c>
    </row>
    <row r="755">
      <c r="A755">
        <f>INDEX(resultados!$A$2:$ZZ$1352, 749, MATCH($B$1, resultados!$A$1:$ZZ$1, 0))</f>
        <v/>
      </c>
      <c r="B755">
        <f>INDEX(resultados!$A$2:$ZZ$1352, 749, MATCH($B$2, resultados!$A$1:$ZZ$1, 0))</f>
        <v/>
      </c>
      <c r="C755">
        <f>INDEX(resultados!$A$2:$ZZ$1352, 749, MATCH($B$3, resultados!$A$1:$ZZ$1, 0))</f>
        <v/>
      </c>
    </row>
    <row r="756">
      <c r="A756">
        <f>INDEX(resultados!$A$2:$ZZ$1352, 750, MATCH($B$1, resultados!$A$1:$ZZ$1, 0))</f>
        <v/>
      </c>
      <c r="B756">
        <f>INDEX(resultados!$A$2:$ZZ$1352, 750, MATCH($B$2, resultados!$A$1:$ZZ$1, 0))</f>
        <v/>
      </c>
      <c r="C756">
        <f>INDEX(resultados!$A$2:$ZZ$1352, 750, MATCH($B$3, resultados!$A$1:$ZZ$1, 0))</f>
        <v/>
      </c>
    </row>
    <row r="757">
      <c r="A757">
        <f>INDEX(resultados!$A$2:$ZZ$1352, 751, MATCH($B$1, resultados!$A$1:$ZZ$1, 0))</f>
        <v/>
      </c>
      <c r="B757">
        <f>INDEX(resultados!$A$2:$ZZ$1352, 751, MATCH($B$2, resultados!$A$1:$ZZ$1, 0))</f>
        <v/>
      </c>
      <c r="C757">
        <f>INDEX(resultados!$A$2:$ZZ$1352, 751, MATCH($B$3, resultados!$A$1:$ZZ$1, 0))</f>
        <v/>
      </c>
    </row>
    <row r="758">
      <c r="A758">
        <f>INDEX(resultados!$A$2:$ZZ$1352, 752, MATCH($B$1, resultados!$A$1:$ZZ$1, 0))</f>
        <v/>
      </c>
      <c r="B758">
        <f>INDEX(resultados!$A$2:$ZZ$1352, 752, MATCH($B$2, resultados!$A$1:$ZZ$1, 0))</f>
        <v/>
      </c>
      <c r="C758">
        <f>INDEX(resultados!$A$2:$ZZ$1352, 752, MATCH($B$3, resultados!$A$1:$ZZ$1, 0))</f>
        <v/>
      </c>
    </row>
    <row r="759">
      <c r="A759">
        <f>INDEX(resultados!$A$2:$ZZ$1352, 753, MATCH($B$1, resultados!$A$1:$ZZ$1, 0))</f>
        <v/>
      </c>
      <c r="B759">
        <f>INDEX(resultados!$A$2:$ZZ$1352, 753, MATCH($B$2, resultados!$A$1:$ZZ$1, 0))</f>
        <v/>
      </c>
      <c r="C759">
        <f>INDEX(resultados!$A$2:$ZZ$1352, 753, MATCH($B$3, resultados!$A$1:$ZZ$1, 0))</f>
        <v/>
      </c>
    </row>
    <row r="760">
      <c r="A760">
        <f>INDEX(resultados!$A$2:$ZZ$1352, 754, MATCH($B$1, resultados!$A$1:$ZZ$1, 0))</f>
        <v/>
      </c>
      <c r="B760">
        <f>INDEX(resultados!$A$2:$ZZ$1352, 754, MATCH($B$2, resultados!$A$1:$ZZ$1, 0))</f>
        <v/>
      </c>
      <c r="C760">
        <f>INDEX(resultados!$A$2:$ZZ$1352, 754, MATCH($B$3, resultados!$A$1:$ZZ$1, 0))</f>
        <v/>
      </c>
    </row>
    <row r="761">
      <c r="A761">
        <f>INDEX(resultados!$A$2:$ZZ$1352, 755, MATCH($B$1, resultados!$A$1:$ZZ$1, 0))</f>
        <v/>
      </c>
      <c r="B761">
        <f>INDEX(resultados!$A$2:$ZZ$1352, 755, MATCH($B$2, resultados!$A$1:$ZZ$1, 0))</f>
        <v/>
      </c>
      <c r="C761">
        <f>INDEX(resultados!$A$2:$ZZ$1352, 755, MATCH($B$3, resultados!$A$1:$ZZ$1, 0))</f>
        <v/>
      </c>
    </row>
    <row r="762">
      <c r="A762">
        <f>INDEX(resultados!$A$2:$ZZ$1352, 756, MATCH($B$1, resultados!$A$1:$ZZ$1, 0))</f>
        <v/>
      </c>
      <c r="B762">
        <f>INDEX(resultados!$A$2:$ZZ$1352, 756, MATCH($B$2, resultados!$A$1:$ZZ$1, 0))</f>
        <v/>
      </c>
      <c r="C762">
        <f>INDEX(resultados!$A$2:$ZZ$1352, 756, MATCH($B$3, resultados!$A$1:$ZZ$1, 0))</f>
        <v/>
      </c>
    </row>
    <row r="763">
      <c r="A763">
        <f>INDEX(resultados!$A$2:$ZZ$1352, 757, MATCH($B$1, resultados!$A$1:$ZZ$1, 0))</f>
        <v/>
      </c>
      <c r="B763">
        <f>INDEX(resultados!$A$2:$ZZ$1352, 757, MATCH($B$2, resultados!$A$1:$ZZ$1, 0))</f>
        <v/>
      </c>
      <c r="C763">
        <f>INDEX(resultados!$A$2:$ZZ$1352, 757, MATCH($B$3, resultados!$A$1:$ZZ$1, 0))</f>
        <v/>
      </c>
    </row>
    <row r="764">
      <c r="A764">
        <f>INDEX(resultados!$A$2:$ZZ$1352, 758, MATCH($B$1, resultados!$A$1:$ZZ$1, 0))</f>
        <v/>
      </c>
      <c r="B764">
        <f>INDEX(resultados!$A$2:$ZZ$1352, 758, MATCH($B$2, resultados!$A$1:$ZZ$1, 0))</f>
        <v/>
      </c>
      <c r="C764">
        <f>INDEX(resultados!$A$2:$ZZ$1352, 758, MATCH($B$3, resultados!$A$1:$ZZ$1, 0))</f>
        <v/>
      </c>
    </row>
    <row r="765">
      <c r="A765">
        <f>INDEX(resultados!$A$2:$ZZ$1352, 759, MATCH($B$1, resultados!$A$1:$ZZ$1, 0))</f>
        <v/>
      </c>
      <c r="B765">
        <f>INDEX(resultados!$A$2:$ZZ$1352, 759, MATCH($B$2, resultados!$A$1:$ZZ$1, 0))</f>
        <v/>
      </c>
      <c r="C765">
        <f>INDEX(resultados!$A$2:$ZZ$1352, 759, MATCH($B$3, resultados!$A$1:$ZZ$1, 0))</f>
        <v/>
      </c>
    </row>
    <row r="766">
      <c r="A766">
        <f>INDEX(resultados!$A$2:$ZZ$1352, 760, MATCH($B$1, resultados!$A$1:$ZZ$1, 0))</f>
        <v/>
      </c>
      <c r="B766">
        <f>INDEX(resultados!$A$2:$ZZ$1352, 760, MATCH($B$2, resultados!$A$1:$ZZ$1, 0))</f>
        <v/>
      </c>
      <c r="C766">
        <f>INDEX(resultados!$A$2:$ZZ$1352, 760, MATCH($B$3, resultados!$A$1:$ZZ$1, 0))</f>
        <v/>
      </c>
    </row>
    <row r="767">
      <c r="A767">
        <f>INDEX(resultados!$A$2:$ZZ$1352, 761, MATCH($B$1, resultados!$A$1:$ZZ$1, 0))</f>
        <v/>
      </c>
      <c r="B767">
        <f>INDEX(resultados!$A$2:$ZZ$1352, 761, MATCH($B$2, resultados!$A$1:$ZZ$1, 0))</f>
        <v/>
      </c>
      <c r="C767">
        <f>INDEX(resultados!$A$2:$ZZ$1352, 761, MATCH($B$3, resultados!$A$1:$ZZ$1, 0))</f>
        <v/>
      </c>
    </row>
    <row r="768">
      <c r="A768">
        <f>INDEX(resultados!$A$2:$ZZ$1352, 762, MATCH($B$1, resultados!$A$1:$ZZ$1, 0))</f>
        <v/>
      </c>
      <c r="B768">
        <f>INDEX(resultados!$A$2:$ZZ$1352, 762, MATCH($B$2, resultados!$A$1:$ZZ$1, 0))</f>
        <v/>
      </c>
      <c r="C768">
        <f>INDEX(resultados!$A$2:$ZZ$1352, 762, MATCH($B$3, resultados!$A$1:$ZZ$1, 0))</f>
        <v/>
      </c>
    </row>
    <row r="769">
      <c r="A769">
        <f>INDEX(resultados!$A$2:$ZZ$1352, 763, MATCH($B$1, resultados!$A$1:$ZZ$1, 0))</f>
        <v/>
      </c>
      <c r="B769">
        <f>INDEX(resultados!$A$2:$ZZ$1352, 763, MATCH($B$2, resultados!$A$1:$ZZ$1, 0))</f>
        <v/>
      </c>
      <c r="C769">
        <f>INDEX(resultados!$A$2:$ZZ$1352, 763, MATCH($B$3, resultados!$A$1:$ZZ$1, 0))</f>
        <v/>
      </c>
    </row>
    <row r="770">
      <c r="A770">
        <f>INDEX(resultados!$A$2:$ZZ$1352, 764, MATCH($B$1, resultados!$A$1:$ZZ$1, 0))</f>
        <v/>
      </c>
      <c r="B770">
        <f>INDEX(resultados!$A$2:$ZZ$1352, 764, MATCH($B$2, resultados!$A$1:$ZZ$1, 0))</f>
        <v/>
      </c>
      <c r="C770">
        <f>INDEX(resultados!$A$2:$ZZ$1352, 764, MATCH($B$3, resultados!$A$1:$ZZ$1, 0))</f>
        <v/>
      </c>
    </row>
    <row r="771">
      <c r="A771">
        <f>INDEX(resultados!$A$2:$ZZ$1352, 765, MATCH($B$1, resultados!$A$1:$ZZ$1, 0))</f>
        <v/>
      </c>
      <c r="B771">
        <f>INDEX(resultados!$A$2:$ZZ$1352, 765, MATCH($B$2, resultados!$A$1:$ZZ$1, 0))</f>
        <v/>
      </c>
      <c r="C771">
        <f>INDEX(resultados!$A$2:$ZZ$1352, 765, MATCH($B$3, resultados!$A$1:$ZZ$1, 0))</f>
        <v/>
      </c>
    </row>
    <row r="772">
      <c r="A772">
        <f>INDEX(resultados!$A$2:$ZZ$1352, 766, MATCH($B$1, resultados!$A$1:$ZZ$1, 0))</f>
        <v/>
      </c>
      <c r="B772">
        <f>INDEX(resultados!$A$2:$ZZ$1352, 766, MATCH($B$2, resultados!$A$1:$ZZ$1, 0))</f>
        <v/>
      </c>
      <c r="C772">
        <f>INDEX(resultados!$A$2:$ZZ$1352, 766, MATCH($B$3, resultados!$A$1:$ZZ$1, 0))</f>
        <v/>
      </c>
    </row>
    <row r="773">
      <c r="A773">
        <f>INDEX(resultados!$A$2:$ZZ$1352, 767, MATCH($B$1, resultados!$A$1:$ZZ$1, 0))</f>
        <v/>
      </c>
      <c r="B773">
        <f>INDEX(resultados!$A$2:$ZZ$1352, 767, MATCH($B$2, resultados!$A$1:$ZZ$1, 0))</f>
        <v/>
      </c>
      <c r="C773">
        <f>INDEX(resultados!$A$2:$ZZ$1352, 767, MATCH($B$3, resultados!$A$1:$ZZ$1, 0))</f>
        <v/>
      </c>
    </row>
    <row r="774">
      <c r="A774">
        <f>INDEX(resultados!$A$2:$ZZ$1352, 768, MATCH($B$1, resultados!$A$1:$ZZ$1, 0))</f>
        <v/>
      </c>
      <c r="B774">
        <f>INDEX(resultados!$A$2:$ZZ$1352, 768, MATCH($B$2, resultados!$A$1:$ZZ$1, 0))</f>
        <v/>
      </c>
      <c r="C774">
        <f>INDEX(resultados!$A$2:$ZZ$1352, 768, MATCH($B$3, resultados!$A$1:$ZZ$1, 0))</f>
        <v/>
      </c>
    </row>
    <row r="775">
      <c r="A775">
        <f>INDEX(resultados!$A$2:$ZZ$1352, 769, MATCH($B$1, resultados!$A$1:$ZZ$1, 0))</f>
        <v/>
      </c>
      <c r="B775">
        <f>INDEX(resultados!$A$2:$ZZ$1352, 769, MATCH($B$2, resultados!$A$1:$ZZ$1, 0))</f>
        <v/>
      </c>
      <c r="C775">
        <f>INDEX(resultados!$A$2:$ZZ$1352, 769, MATCH($B$3, resultados!$A$1:$ZZ$1, 0))</f>
        <v/>
      </c>
    </row>
    <row r="776">
      <c r="A776">
        <f>INDEX(resultados!$A$2:$ZZ$1352, 770, MATCH($B$1, resultados!$A$1:$ZZ$1, 0))</f>
        <v/>
      </c>
      <c r="B776">
        <f>INDEX(resultados!$A$2:$ZZ$1352, 770, MATCH($B$2, resultados!$A$1:$ZZ$1, 0))</f>
        <v/>
      </c>
      <c r="C776">
        <f>INDEX(resultados!$A$2:$ZZ$1352, 770, MATCH($B$3, resultados!$A$1:$ZZ$1, 0))</f>
        <v/>
      </c>
    </row>
    <row r="777">
      <c r="A777">
        <f>INDEX(resultados!$A$2:$ZZ$1352, 771, MATCH($B$1, resultados!$A$1:$ZZ$1, 0))</f>
        <v/>
      </c>
      <c r="B777">
        <f>INDEX(resultados!$A$2:$ZZ$1352, 771, MATCH($B$2, resultados!$A$1:$ZZ$1, 0))</f>
        <v/>
      </c>
      <c r="C777">
        <f>INDEX(resultados!$A$2:$ZZ$1352, 771, MATCH($B$3, resultados!$A$1:$ZZ$1, 0))</f>
        <v/>
      </c>
    </row>
    <row r="778">
      <c r="A778">
        <f>INDEX(resultados!$A$2:$ZZ$1352, 772, MATCH($B$1, resultados!$A$1:$ZZ$1, 0))</f>
        <v/>
      </c>
      <c r="B778">
        <f>INDEX(resultados!$A$2:$ZZ$1352, 772, MATCH($B$2, resultados!$A$1:$ZZ$1, 0))</f>
        <v/>
      </c>
      <c r="C778">
        <f>INDEX(resultados!$A$2:$ZZ$1352, 772, MATCH($B$3, resultados!$A$1:$ZZ$1, 0))</f>
        <v/>
      </c>
    </row>
    <row r="779">
      <c r="A779">
        <f>INDEX(resultados!$A$2:$ZZ$1352, 773, MATCH($B$1, resultados!$A$1:$ZZ$1, 0))</f>
        <v/>
      </c>
      <c r="B779">
        <f>INDEX(resultados!$A$2:$ZZ$1352, 773, MATCH($B$2, resultados!$A$1:$ZZ$1, 0))</f>
        <v/>
      </c>
      <c r="C779">
        <f>INDEX(resultados!$A$2:$ZZ$1352, 773, MATCH($B$3, resultados!$A$1:$ZZ$1, 0))</f>
        <v/>
      </c>
    </row>
    <row r="780">
      <c r="A780">
        <f>INDEX(resultados!$A$2:$ZZ$1352, 774, MATCH($B$1, resultados!$A$1:$ZZ$1, 0))</f>
        <v/>
      </c>
      <c r="B780">
        <f>INDEX(resultados!$A$2:$ZZ$1352, 774, MATCH($B$2, resultados!$A$1:$ZZ$1, 0))</f>
        <v/>
      </c>
      <c r="C780">
        <f>INDEX(resultados!$A$2:$ZZ$1352, 774, MATCH($B$3, resultados!$A$1:$ZZ$1, 0))</f>
        <v/>
      </c>
    </row>
    <row r="781">
      <c r="A781">
        <f>INDEX(resultados!$A$2:$ZZ$1352, 775, MATCH($B$1, resultados!$A$1:$ZZ$1, 0))</f>
        <v/>
      </c>
      <c r="B781">
        <f>INDEX(resultados!$A$2:$ZZ$1352, 775, MATCH($B$2, resultados!$A$1:$ZZ$1, 0))</f>
        <v/>
      </c>
      <c r="C781">
        <f>INDEX(resultados!$A$2:$ZZ$1352, 775, MATCH($B$3, resultados!$A$1:$ZZ$1, 0))</f>
        <v/>
      </c>
    </row>
    <row r="782">
      <c r="A782">
        <f>INDEX(resultados!$A$2:$ZZ$1352, 776, MATCH($B$1, resultados!$A$1:$ZZ$1, 0))</f>
        <v/>
      </c>
      <c r="B782">
        <f>INDEX(resultados!$A$2:$ZZ$1352, 776, MATCH($B$2, resultados!$A$1:$ZZ$1, 0))</f>
        <v/>
      </c>
      <c r="C782">
        <f>INDEX(resultados!$A$2:$ZZ$1352, 776, MATCH($B$3, resultados!$A$1:$ZZ$1, 0))</f>
        <v/>
      </c>
    </row>
    <row r="783">
      <c r="A783">
        <f>INDEX(resultados!$A$2:$ZZ$1352, 777, MATCH($B$1, resultados!$A$1:$ZZ$1, 0))</f>
        <v/>
      </c>
      <c r="B783">
        <f>INDEX(resultados!$A$2:$ZZ$1352, 777, MATCH($B$2, resultados!$A$1:$ZZ$1, 0))</f>
        <v/>
      </c>
      <c r="C783">
        <f>INDEX(resultados!$A$2:$ZZ$1352, 777, MATCH($B$3, resultados!$A$1:$ZZ$1, 0))</f>
        <v/>
      </c>
    </row>
    <row r="784">
      <c r="A784">
        <f>INDEX(resultados!$A$2:$ZZ$1352, 778, MATCH($B$1, resultados!$A$1:$ZZ$1, 0))</f>
        <v/>
      </c>
      <c r="B784">
        <f>INDEX(resultados!$A$2:$ZZ$1352, 778, MATCH($B$2, resultados!$A$1:$ZZ$1, 0))</f>
        <v/>
      </c>
      <c r="C784">
        <f>INDEX(resultados!$A$2:$ZZ$1352, 778, MATCH($B$3, resultados!$A$1:$ZZ$1, 0))</f>
        <v/>
      </c>
    </row>
    <row r="785">
      <c r="A785">
        <f>INDEX(resultados!$A$2:$ZZ$1352, 779, MATCH($B$1, resultados!$A$1:$ZZ$1, 0))</f>
        <v/>
      </c>
      <c r="B785">
        <f>INDEX(resultados!$A$2:$ZZ$1352, 779, MATCH($B$2, resultados!$A$1:$ZZ$1, 0))</f>
        <v/>
      </c>
      <c r="C785">
        <f>INDEX(resultados!$A$2:$ZZ$1352, 779, MATCH($B$3, resultados!$A$1:$ZZ$1, 0))</f>
        <v/>
      </c>
    </row>
    <row r="786">
      <c r="A786">
        <f>INDEX(resultados!$A$2:$ZZ$1352, 780, MATCH($B$1, resultados!$A$1:$ZZ$1, 0))</f>
        <v/>
      </c>
      <c r="B786">
        <f>INDEX(resultados!$A$2:$ZZ$1352, 780, MATCH($B$2, resultados!$A$1:$ZZ$1, 0))</f>
        <v/>
      </c>
      <c r="C786">
        <f>INDEX(resultados!$A$2:$ZZ$1352, 780, MATCH($B$3, resultados!$A$1:$ZZ$1, 0))</f>
        <v/>
      </c>
    </row>
    <row r="787">
      <c r="A787">
        <f>INDEX(resultados!$A$2:$ZZ$1352, 781, MATCH($B$1, resultados!$A$1:$ZZ$1, 0))</f>
        <v/>
      </c>
      <c r="B787">
        <f>INDEX(resultados!$A$2:$ZZ$1352, 781, MATCH($B$2, resultados!$A$1:$ZZ$1, 0))</f>
        <v/>
      </c>
      <c r="C787">
        <f>INDEX(resultados!$A$2:$ZZ$1352, 781, MATCH($B$3, resultados!$A$1:$ZZ$1, 0))</f>
        <v/>
      </c>
    </row>
    <row r="788">
      <c r="A788">
        <f>INDEX(resultados!$A$2:$ZZ$1352, 782, MATCH($B$1, resultados!$A$1:$ZZ$1, 0))</f>
        <v/>
      </c>
      <c r="B788">
        <f>INDEX(resultados!$A$2:$ZZ$1352, 782, MATCH($B$2, resultados!$A$1:$ZZ$1, 0))</f>
        <v/>
      </c>
      <c r="C788">
        <f>INDEX(resultados!$A$2:$ZZ$1352, 782, MATCH($B$3, resultados!$A$1:$ZZ$1, 0))</f>
        <v/>
      </c>
    </row>
    <row r="789">
      <c r="A789">
        <f>INDEX(resultados!$A$2:$ZZ$1352, 783, MATCH($B$1, resultados!$A$1:$ZZ$1, 0))</f>
        <v/>
      </c>
      <c r="B789">
        <f>INDEX(resultados!$A$2:$ZZ$1352, 783, MATCH($B$2, resultados!$A$1:$ZZ$1, 0))</f>
        <v/>
      </c>
      <c r="C789">
        <f>INDEX(resultados!$A$2:$ZZ$1352, 783, MATCH($B$3, resultados!$A$1:$ZZ$1, 0))</f>
        <v/>
      </c>
    </row>
    <row r="790">
      <c r="A790">
        <f>INDEX(resultados!$A$2:$ZZ$1352, 784, MATCH($B$1, resultados!$A$1:$ZZ$1, 0))</f>
        <v/>
      </c>
      <c r="B790">
        <f>INDEX(resultados!$A$2:$ZZ$1352, 784, MATCH($B$2, resultados!$A$1:$ZZ$1, 0))</f>
        <v/>
      </c>
      <c r="C790">
        <f>INDEX(resultados!$A$2:$ZZ$1352, 784, MATCH($B$3, resultados!$A$1:$ZZ$1, 0))</f>
        <v/>
      </c>
    </row>
    <row r="791">
      <c r="A791">
        <f>INDEX(resultados!$A$2:$ZZ$1352, 785, MATCH($B$1, resultados!$A$1:$ZZ$1, 0))</f>
        <v/>
      </c>
      <c r="B791">
        <f>INDEX(resultados!$A$2:$ZZ$1352, 785, MATCH($B$2, resultados!$A$1:$ZZ$1, 0))</f>
        <v/>
      </c>
      <c r="C791">
        <f>INDEX(resultados!$A$2:$ZZ$1352, 785, MATCH($B$3, resultados!$A$1:$ZZ$1, 0))</f>
        <v/>
      </c>
    </row>
    <row r="792">
      <c r="A792">
        <f>INDEX(resultados!$A$2:$ZZ$1352, 786, MATCH($B$1, resultados!$A$1:$ZZ$1, 0))</f>
        <v/>
      </c>
      <c r="B792">
        <f>INDEX(resultados!$A$2:$ZZ$1352, 786, MATCH($B$2, resultados!$A$1:$ZZ$1, 0))</f>
        <v/>
      </c>
      <c r="C792">
        <f>INDEX(resultados!$A$2:$ZZ$1352, 786, MATCH($B$3, resultados!$A$1:$ZZ$1, 0))</f>
        <v/>
      </c>
    </row>
    <row r="793">
      <c r="A793">
        <f>INDEX(resultados!$A$2:$ZZ$1352, 787, MATCH($B$1, resultados!$A$1:$ZZ$1, 0))</f>
        <v/>
      </c>
      <c r="B793">
        <f>INDEX(resultados!$A$2:$ZZ$1352, 787, MATCH($B$2, resultados!$A$1:$ZZ$1, 0))</f>
        <v/>
      </c>
      <c r="C793">
        <f>INDEX(resultados!$A$2:$ZZ$1352, 787, MATCH($B$3, resultados!$A$1:$ZZ$1, 0))</f>
        <v/>
      </c>
    </row>
    <row r="794">
      <c r="A794">
        <f>INDEX(resultados!$A$2:$ZZ$1352, 788, MATCH($B$1, resultados!$A$1:$ZZ$1, 0))</f>
        <v/>
      </c>
      <c r="B794">
        <f>INDEX(resultados!$A$2:$ZZ$1352, 788, MATCH($B$2, resultados!$A$1:$ZZ$1, 0))</f>
        <v/>
      </c>
      <c r="C794">
        <f>INDEX(resultados!$A$2:$ZZ$1352, 788, MATCH($B$3, resultados!$A$1:$ZZ$1, 0))</f>
        <v/>
      </c>
    </row>
    <row r="795">
      <c r="A795">
        <f>INDEX(resultados!$A$2:$ZZ$1352, 789, MATCH($B$1, resultados!$A$1:$ZZ$1, 0))</f>
        <v/>
      </c>
      <c r="B795">
        <f>INDEX(resultados!$A$2:$ZZ$1352, 789, MATCH($B$2, resultados!$A$1:$ZZ$1, 0))</f>
        <v/>
      </c>
      <c r="C795">
        <f>INDEX(resultados!$A$2:$ZZ$1352, 789, MATCH($B$3, resultados!$A$1:$ZZ$1, 0))</f>
        <v/>
      </c>
    </row>
    <row r="796">
      <c r="A796">
        <f>INDEX(resultados!$A$2:$ZZ$1352, 790, MATCH($B$1, resultados!$A$1:$ZZ$1, 0))</f>
        <v/>
      </c>
      <c r="B796">
        <f>INDEX(resultados!$A$2:$ZZ$1352, 790, MATCH($B$2, resultados!$A$1:$ZZ$1, 0))</f>
        <v/>
      </c>
      <c r="C796">
        <f>INDEX(resultados!$A$2:$ZZ$1352, 790, MATCH($B$3, resultados!$A$1:$ZZ$1, 0))</f>
        <v/>
      </c>
    </row>
    <row r="797">
      <c r="A797">
        <f>INDEX(resultados!$A$2:$ZZ$1352, 791, MATCH($B$1, resultados!$A$1:$ZZ$1, 0))</f>
        <v/>
      </c>
      <c r="B797">
        <f>INDEX(resultados!$A$2:$ZZ$1352, 791, MATCH($B$2, resultados!$A$1:$ZZ$1, 0))</f>
        <v/>
      </c>
      <c r="C797">
        <f>INDEX(resultados!$A$2:$ZZ$1352, 791, MATCH($B$3, resultados!$A$1:$ZZ$1, 0))</f>
        <v/>
      </c>
    </row>
    <row r="798">
      <c r="A798">
        <f>INDEX(resultados!$A$2:$ZZ$1352, 792, MATCH($B$1, resultados!$A$1:$ZZ$1, 0))</f>
        <v/>
      </c>
      <c r="B798">
        <f>INDEX(resultados!$A$2:$ZZ$1352, 792, MATCH($B$2, resultados!$A$1:$ZZ$1, 0))</f>
        <v/>
      </c>
      <c r="C798">
        <f>INDEX(resultados!$A$2:$ZZ$1352, 792, MATCH($B$3, resultados!$A$1:$ZZ$1, 0))</f>
        <v/>
      </c>
    </row>
    <row r="799">
      <c r="A799">
        <f>INDEX(resultados!$A$2:$ZZ$1352, 793, MATCH($B$1, resultados!$A$1:$ZZ$1, 0))</f>
        <v/>
      </c>
      <c r="B799">
        <f>INDEX(resultados!$A$2:$ZZ$1352, 793, MATCH($B$2, resultados!$A$1:$ZZ$1, 0))</f>
        <v/>
      </c>
      <c r="C799">
        <f>INDEX(resultados!$A$2:$ZZ$1352, 793, MATCH($B$3, resultados!$A$1:$ZZ$1, 0))</f>
        <v/>
      </c>
    </row>
    <row r="800">
      <c r="A800">
        <f>INDEX(resultados!$A$2:$ZZ$1352, 794, MATCH($B$1, resultados!$A$1:$ZZ$1, 0))</f>
        <v/>
      </c>
      <c r="B800">
        <f>INDEX(resultados!$A$2:$ZZ$1352, 794, MATCH($B$2, resultados!$A$1:$ZZ$1, 0))</f>
        <v/>
      </c>
      <c r="C800">
        <f>INDEX(resultados!$A$2:$ZZ$1352, 794, MATCH($B$3, resultados!$A$1:$ZZ$1, 0))</f>
        <v/>
      </c>
    </row>
    <row r="801">
      <c r="A801">
        <f>INDEX(resultados!$A$2:$ZZ$1352, 795, MATCH($B$1, resultados!$A$1:$ZZ$1, 0))</f>
        <v/>
      </c>
      <c r="B801">
        <f>INDEX(resultados!$A$2:$ZZ$1352, 795, MATCH($B$2, resultados!$A$1:$ZZ$1, 0))</f>
        <v/>
      </c>
      <c r="C801">
        <f>INDEX(resultados!$A$2:$ZZ$1352, 795, MATCH($B$3, resultados!$A$1:$ZZ$1, 0))</f>
        <v/>
      </c>
    </row>
    <row r="802">
      <c r="A802">
        <f>INDEX(resultados!$A$2:$ZZ$1352, 796, MATCH($B$1, resultados!$A$1:$ZZ$1, 0))</f>
        <v/>
      </c>
      <c r="B802">
        <f>INDEX(resultados!$A$2:$ZZ$1352, 796, MATCH($B$2, resultados!$A$1:$ZZ$1, 0))</f>
        <v/>
      </c>
      <c r="C802">
        <f>INDEX(resultados!$A$2:$ZZ$1352, 796, MATCH($B$3, resultados!$A$1:$ZZ$1, 0))</f>
        <v/>
      </c>
    </row>
    <row r="803">
      <c r="A803">
        <f>INDEX(resultados!$A$2:$ZZ$1352, 797, MATCH($B$1, resultados!$A$1:$ZZ$1, 0))</f>
        <v/>
      </c>
      <c r="B803">
        <f>INDEX(resultados!$A$2:$ZZ$1352, 797, MATCH($B$2, resultados!$A$1:$ZZ$1, 0))</f>
        <v/>
      </c>
      <c r="C803">
        <f>INDEX(resultados!$A$2:$ZZ$1352, 797, MATCH($B$3, resultados!$A$1:$ZZ$1, 0))</f>
        <v/>
      </c>
    </row>
    <row r="804">
      <c r="A804">
        <f>INDEX(resultados!$A$2:$ZZ$1352, 798, MATCH($B$1, resultados!$A$1:$ZZ$1, 0))</f>
        <v/>
      </c>
      <c r="B804">
        <f>INDEX(resultados!$A$2:$ZZ$1352, 798, MATCH($B$2, resultados!$A$1:$ZZ$1, 0))</f>
        <v/>
      </c>
      <c r="C804">
        <f>INDEX(resultados!$A$2:$ZZ$1352, 798, MATCH($B$3, resultados!$A$1:$ZZ$1, 0))</f>
        <v/>
      </c>
    </row>
    <row r="805">
      <c r="A805">
        <f>INDEX(resultados!$A$2:$ZZ$1352, 799, MATCH($B$1, resultados!$A$1:$ZZ$1, 0))</f>
        <v/>
      </c>
      <c r="B805">
        <f>INDEX(resultados!$A$2:$ZZ$1352, 799, MATCH($B$2, resultados!$A$1:$ZZ$1, 0))</f>
        <v/>
      </c>
      <c r="C805">
        <f>INDEX(resultados!$A$2:$ZZ$1352, 799, MATCH($B$3, resultados!$A$1:$ZZ$1, 0))</f>
        <v/>
      </c>
    </row>
    <row r="806">
      <c r="A806">
        <f>INDEX(resultados!$A$2:$ZZ$1352, 800, MATCH($B$1, resultados!$A$1:$ZZ$1, 0))</f>
        <v/>
      </c>
      <c r="B806">
        <f>INDEX(resultados!$A$2:$ZZ$1352, 800, MATCH($B$2, resultados!$A$1:$ZZ$1, 0))</f>
        <v/>
      </c>
      <c r="C806">
        <f>INDEX(resultados!$A$2:$ZZ$1352, 800, MATCH($B$3, resultados!$A$1:$ZZ$1, 0))</f>
        <v/>
      </c>
    </row>
    <row r="807">
      <c r="A807">
        <f>INDEX(resultados!$A$2:$ZZ$1352, 801, MATCH($B$1, resultados!$A$1:$ZZ$1, 0))</f>
        <v/>
      </c>
      <c r="B807">
        <f>INDEX(resultados!$A$2:$ZZ$1352, 801, MATCH($B$2, resultados!$A$1:$ZZ$1, 0))</f>
        <v/>
      </c>
      <c r="C807">
        <f>INDEX(resultados!$A$2:$ZZ$1352, 801, MATCH($B$3, resultados!$A$1:$ZZ$1, 0))</f>
        <v/>
      </c>
    </row>
    <row r="808">
      <c r="A808">
        <f>INDEX(resultados!$A$2:$ZZ$1352, 802, MATCH($B$1, resultados!$A$1:$ZZ$1, 0))</f>
        <v/>
      </c>
      <c r="B808">
        <f>INDEX(resultados!$A$2:$ZZ$1352, 802, MATCH($B$2, resultados!$A$1:$ZZ$1, 0))</f>
        <v/>
      </c>
      <c r="C808">
        <f>INDEX(resultados!$A$2:$ZZ$1352, 802, MATCH($B$3, resultados!$A$1:$ZZ$1, 0))</f>
        <v/>
      </c>
    </row>
    <row r="809">
      <c r="A809">
        <f>INDEX(resultados!$A$2:$ZZ$1352, 803, MATCH($B$1, resultados!$A$1:$ZZ$1, 0))</f>
        <v/>
      </c>
      <c r="B809">
        <f>INDEX(resultados!$A$2:$ZZ$1352, 803, MATCH($B$2, resultados!$A$1:$ZZ$1, 0))</f>
        <v/>
      </c>
      <c r="C809">
        <f>INDEX(resultados!$A$2:$ZZ$1352, 803, MATCH($B$3, resultados!$A$1:$ZZ$1, 0))</f>
        <v/>
      </c>
    </row>
    <row r="810">
      <c r="A810">
        <f>INDEX(resultados!$A$2:$ZZ$1352, 804, MATCH($B$1, resultados!$A$1:$ZZ$1, 0))</f>
        <v/>
      </c>
      <c r="B810">
        <f>INDEX(resultados!$A$2:$ZZ$1352, 804, MATCH($B$2, resultados!$A$1:$ZZ$1, 0))</f>
        <v/>
      </c>
      <c r="C810">
        <f>INDEX(resultados!$A$2:$ZZ$1352, 804, MATCH($B$3, resultados!$A$1:$ZZ$1, 0))</f>
        <v/>
      </c>
    </row>
    <row r="811">
      <c r="A811">
        <f>INDEX(resultados!$A$2:$ZZ$1352, 805, MATCH($B$1, resultados!$A$1:$ZZ$1, 0))</f>
        <v/>
      </c>
      <c r="B811">
        <f>INDEX(resultados!$A$2:$ZZ$1352, 805, MATCH($B$2, resultados!$A$1:$ZZ$1, 0))</f>
        <v/>
      </c>
      <c r="C811">
        <f>INDEX(resultados!$A$2:$ZZ$1352, 805, MATCH($B$3, resultados!$A$1:$ZZ$1, 0))</f>
        <v/>
      </c>
    </row>
    <row r="812">
      <c r="A812">
        <f>INDEX(resultados!$A$2:$ZZ$1352, 806, MATCH($B$1, resultados!$A$1:$ZZ$1, 0))</f>
        <v/>
      </c>
      <c r="B812">
        <f>INDEX(resultados!$A$2:$ZZ$1352, 806, MATCH($B$2, resultados!$A$1:$ZZ$1, 0))</f>
        <v/>
      </c>
      <c r="C812">
        <f>INDEX(resultados!$A$2:$ZZ$1352, 806, MATCH($B$3, resultados!$A$1:$ZZ$1, 0))</f>
        <v/>
      </c>
    </row>
    <row r="813">
      <c r="A813">
        <f>INDEX(resultados!$A$2:$ZZ$1352, 807, MATCH($B$1, resultados!$A$1:$ZZ$1, 0))</f>
        <v/>
      </c>
      <c r="B813">
        <f>INDEX(resultados!$A$2:$ZZ$1352, 807, MATCH($B$2, resultados!$A$1:$ZZ$1, 0))</f>
        <v/>
      </c>
      <c r="C813">
        <f>INDEX(resultados!$A$2:$ZZ$1352, 807, MATCH($B$3, resultados!$A$1:$ZZ$1, 0))</f>
        <v/>
      </c>
    </row>
    <row r="814">
      <c r="A814">
        <f>INDEX(resultados!$A$2:$ZZ$1352, 808, MATCH($B$1, resultados!$A$1:$ZZ$1, 0))</f>
        <v/>
      </c>
      <c r="B814">
        <f>INDEX(resultados!$A$2:$ZZ$1352, 808, MATCH($B$2, resultados!$A$1:$ZZ$1, 0))</f>
        <v/>
      </c>
      <c r="C814">
        <f>INDEX(resultados!$A$2:$ZZ$1352, 808, MATCH($B$3, resultados!$A$1:$ZZ$1, 0))</f>
        <v/>
      </c>
    </row>
    <row r="815">
      <c r="A815">
        <f>INDEX(resultados!$A$2:$ZZ$1352, 809, MATCH($B$1, resultados!$A$1:$ZZ$1, 0))</f>
        <v/>
      </c>
      <c r="B815">
        <f>INDEX(resultados!$A$2:$ZZ$1352, 809, MATCH($B$2, resultados!$A$1:$ZZ$1, 0))</f>
        <v/>
      </c>
      <c r="C815">
        <f>INDEX(resultados!$A$2:$ZZ$1352, 809, MATCH($B$3, resultados!$A$1:$ZZ$1, 0))</f>
        <v/>
      </c>
    </row>
    <row r="816">
      <c r="A816">
        <f>INDEX(resultados!$A$2:$ZZ$1352, 810, MATCH($B$1, resultados!$A$1:$ZZ$1, 0))</f>
        <v/>
      </c>
      <c r="B816">
        <f>INDEX(resultados!$A$2:$ZZ$1352, 810, MATCH($B$2, resultados!$A$1:$ZZ$1, 0))</f>
        <v/>
      </c>
      <c r="C816">
        <f>INDEX(resultados!$A$2:$ZZ$1352, 810, MATCH($B$3, resultados!$A$1:$ZZ$1, 0))</f>
        <v/>
      </c>
    </row>
    <row r="817">
      <c r="A817">
        <f>INDEX(resultados!$A$2:$ZZ$1352, 811, MATCH($B$1, resultados!$A$1:$ZZ$1, 0))</f>
        <v/>
      </c>
      <c r="B817">
        <f>INDEX(resultados!$A$2:$ZZ$1352, 811, MATCH($B$2, resultados!$A$1:$ZZ$1, 0))</f>
        <v/>
      </c>
      <c r="C817">
        <f>INDEX(resultados!$A$2:$ZZ$1352, 811, MATCH($B$3, resultados!$A$1:$ZZ$1, 0))</f>
        <v/>
      </c>
    </row>
    <row r="818">
      <c r="A818">
        <f>INDEX(resultados!$A$2:$ZZ$1352, 812, MATCH($B$1, resultados!$A$1:$ZZ$1, 0))</f>
        <v/>
      </c>
      <c r="B818">
        <f>INDEX(resultados!$A$2:$ZZ$1352, 812, MATCH($B$2, resultados!$A$1:$ZZ$1, 0))</f>
        <v/>
      </c>
      <c r="C818">
        <f>INDEX(resultados!$A$2:$ZZ$1352, 812, MATCH($B$3, resultados!$A$1:$ZZ$1, 0))</f>
        <v/>
      </c>
    </row>
    <row r="819">
      <c r="A819">
        <f>INDEX(resultados!$A$2:$ZZ$1352, 813, MATCH($B$1, resultados!$A$1:$ZZ$1, 0))</f>
        <v/>
      </c>
      <c r="B819">
        <f>INDEX(resultados!$A$2:$ZZ$1352, 813, MATCH($B$2, resultados!$A$1:$ZZ$1, 0))</f>
        <v/>
      </c>
      <c r="C819">
        <f>INDEX(resultados!$A$2:$ZZ$1352, 813, MATCH($B$3, resultados!$A$1:$ZZ$1, 0))</f>
        <v/>
      </c>
    </row>
    <row r="820">
      <c r="A820">
        <f>INDEX(resultados!$A$2:$ZZ$1352, 814, MATCH($B$1, resultados!$A$1:$ZZ$1, 0))</f>
        <v/>
      </c>
      <c r="B820">
        <f>INDEX(resultados!$A$2:$ZZ$1352, 814, MATCH($B$2, resultados!$A$1:$ZZ$1, 0))</f>
        <v/>
      </c>
      <c r="C820">
        <f>INDEX(resultados!$A$2:$ZZ$1352, 814, MATCH($B$3, resultados!$A$1:$ZZ$1, 0))</f>
        <v/>
      </c>
    </row>
    <row r="821">
      <c r="A821">
        <f>INDEX(resultados!$A$2:$ZZ$1352, 815, MATCH($B$1, resultados!$A$1:$ZZ$1, 0))</f>
        <v/>
      </c>
      <c r="B821">
        <f>INDEX(resultados!$A$2:$ZZ$1352, 815, MATCH($B$2, resultados!$A$1:$ZZ$1, 0))</f>
        <v/>
      </c>
      <c r="C821">
        <f>INDEX(resultados!$A$2:$ZZ$1352, 815, MATCH($B$3, resultados!$A$1:$ZZ$1, 0))</f>
        <v/>
      </c>
    </row>
    <row r="822">
      <c r="A822">
        <f>INDEX(resultados!$A$2:$ZZ$1352, 816, MATCH($B$1, resultados!$A$1:$ZZ$1, 0))</f>
        <v/>
      </c>
      <c r="B822">
        <f>INDEX(resultados!$A$2:$ZZ$1352, 816, MATCH($B$2, resultados!$A$1:$ZZ$1, 0))</f>
        <v/>
      </c>
      <c r="C822">
        <f>INDEX(resultados!$A$2:$ZZ$1352, 816, MATCH($B$3, resultados!$A$1:$ZZ$1, 0))</f>
        <v/>
      </c>
    </row>
    <row r="823">
      <c r="A823">
        <f>INDEX(resultados!$A$2:$ZZ$1352, 817, MATCH($B$1, resultados!$A$1:$ZZ$1, 0))</f>
        <v/>
      </c>
      <c r="B823">
        <f>INDEX(resultados!$A$2:$ZZ$1352, 817, MATCH($B$2, resultados!$A$1:$ZZ$1, 0))</f>
        <v/>
      </c>
      <c r="C823">
        <f>INDEX(resultados!$A$2:$ZZ$1352, 817, MATCH($B$3, resultados!$A$1:$ZZ$1, 0))</f>
        <v/>
      </c>
    </row>
    <row r="824">
      <c r="A824">
        <f>INDEX(resultados!$A$2:$ZZ$1352, 818, MATCH($B$1, resultados!$A$1:$ZZ$1, 0))</f>
        <v/>
      </c>
      <c r="B824">
        <f>INDEX(resultados!$A$2:$ZZ$1352, 818, MATCH($B$2, resultados!$A$1:$ZZ$1, 0))</f>
        <v/>
      </c>
      <c r="C824">
        <f>INDEX(resultados!$A$2:$ZZ$1352, 818, MATCH($B$3, resultados!$A$1:$ZZ$1, 0))</f>
        <v/>
      </c>
    </row>
    <row r="825">
      <c r="A825">
        <f>INDEX(resultados!$A$2:$ZZ$1352, 819, MATCH($B$1, resultados!$A$1:$ZZ$1, 0))</f>
        <v/>
      </c>
      <c r="B825">
        <f>INDEX(resultados!$A$2:$ZZ$1352, 819, MATCH($B$2, resultados!$A$1:$ZZ$1, 0))</f>
        <v/>
      </c>
      <c r="C825">
        <f>INDEX(resultados!$A$2:$ZZ$1352, 819, MATCH($B$3, resultados!$A$1:$ZZ$1, 0))</f>
        <v/>
      </c>
    </row>
    <row r="826">
      <c r="A826">
        <f>INDEX(resultados!$A$2:$ZZ$1352, 820, MATCH($B$1, resultados!$A$1:$ZZ$1, 0))</f>
        <v/>
      </c>
      <c r="B826">
        <f>INDEX(resultados!$A$2:$ZZ$1352, 820, MATCH($B$2, resultados!$A$1:$ZZ$1, 0))</f>
        <v/>
      </c>
      <c r="C826">
        <f>INDEX(resultados!$A$2:$ZZ$1352, 820, MATCH($B$3, resultados!$A$1:$ZZ$1, 0))</f>
        <v/>
      </c>
    </row>
    <row r="827">
      <c r="A827">
        <f>INDEX(resultados!$A$2:$ZZ$1352, 821, MATCH($B$1, resultados!$A$1:$ZZ$1, 0))</f>
        <v/>
      </c>
      <c r="B827">
        <f>INDEX(resultados!$A$2:$ZZ$1352, 821, MATCH($B$2, resultados!$A$1:$ZZ$1, 0))</f>
        <v/>
      </c>
      <c r="C827">
        <f>INDEX(resultados!$A$2:$ZZ$1352, 821, MATCH($B$3, resultados!$A$1:$ZZ$1, 0))</f>
        <v/>
      </c>
    </row>
    <row r="828">
      <c r="A828">
        <f>INDEX(resultados!$A$2:$ZZ$1352, 822, MATCH($B$1, resultados!$A$1:$ZZ$1, 0))</f>
        <v/>
      </c>
      <c r="B828">
        <f>INDEX(resultados!$A$2:$ZZ$1352, 822, MATCH($B$2, resultados!$A$1:$ZZ$1, 0))</f>
        <v/>
      </c>
      <c r="C828">
        <f>INDEX(resultados!$A$2:$ZZ$1352, 822, MATCH($B$3, resultados!$A$1:$ZZ$1, 0))</f>
        <v/>
      </c>
    </row>
    <row r="829">
      <c r="A829">
        <f>INDEX(resultados!$A$2:$ZZ$1352, 823, MATCH($B$1, resultados!$A$1:$ZZ$1, 0))</f>
        <v/>
      </c>
      <c r="B829">
        <f>INDEX(resultados!$A$2:$ZZ$1352, 823, MATCH($B$2, resultados!$A$1:$ZZ$1, 0))</f>
        <v/>
      </c>
      <c r="C829">
        <f>INDEX(resultados!$A$2:$ZZ$1352, 823, MATCH($B$3, resultados!$A$1:$ZZ$1, 0))</f>
        <v/>
      </c>
    </row>
    <row r="830">
      <c r="A830">
        <f>INDEX(resultados!$A$2:$ZZ$1352, 824, MATCH($B$1, resultados!$A$1:$ZZ$1, 0))</f>
        <v/>
      </c>
      <c r="B830">
        <f>INDEX(resultados!$A$2:$ZZ$1352, 824, MATCH($B$2, resultados!$A$1:$ZZ$1, 0))</f>
        <v/>
      </c>
      <c r="C830">
        <f>INDEX(resultados!$A$2:$ZZ$1352, 824, MATCH($B$3, resultados!$A$1:$ZZ$1, 0))</f>
        <v/>
      </c>
    </row>
    <row r="831">
      <c r="A831">
        <f>INDEX(resultados!$A$2:$ZZ$1352, 825, MATCH($B$1, resultados!$A$1:$ZZ$1, 0))</f>
        <v/>
      </c>
      <c r="B831">
        <f>INDEX(resultados!$A$2:$ZZ$1352, 825, MATCH($B$2, resultados!$A$1:$ZZ$1, 0))</f>
        <v/>
      </c>
      <c r="C831">
        <f>INDEX(resultados!$A$2:$ZZ$1352, 825, MATCH($B$3, resultados!$A$1:$ZZ$1, 0))</f>
        <v/>
      </c>
    </row>
    <row r="832">
      <c r="A832">
        <f>INDEX(resultados!$A$2:$ZZ$1352, 826, MATCH($B$1, resultados!$A$1:$ZZ$1, 0))</f>
        <v/>
      </c>
      <c r="B832">
        <f>INDEX(resultados!$A$2:$ZZ$1352, 826, MATCH($B$2, resultados!$A$1:$ZZ$1, 0))</f>
        <v/>
      </c>
      <c r="C832">
        <f>INDEX(resultados!$A$2:$ZZ$1352, 826, MATCH($B$3, resultados!$A$1:$ZZ$1, 0))</f>
        <v/>
      </c>
    </row>
    <row r="833">
      <c r="A833">
        <f>INDEX(resultados!$A$2:$ZZ$1352, 827, MATCH($B$1, resultados!$A$1:$ZZ$1, 0))</f>
        <v/>
      </c>
      <c r="B833">
        <f>INDEX(resultados!$A$2:$ZZ$1352, 827, MATCH($B$2, resultados!$A$1:$ZZ$1, 0))</f>
        <v/>
      </c>
      <c r="C833">
        <f>INDEX(resultados!$A$2:$ZZ$1352, 827, MATCH($B$3, resultados!$A$1:$ZZ$1, 0))</f>
        <v/>
      </c>
    </row>
    <row r="834">
      <c r="A834">
        <f>INDEX(resultados!$A$2:$ZZ$1352, 828, MATCH($B$1, resultados!$A$1:$ZZ$1, 0))</f>
        <v/>
      </c>
      <c r="B834">
        <f>INDEX(resultados!$A$2:$ZZ$1352, 828, MATCH($B$2, resultados!$A$1:$ZZ$1, 0))</f>
        <v/>
      </c>
      <c r="C834">
        <f>INDEX(resultados!$A$2:$ZZ$1352, 828, MATCH($B$3, resultados!$A$1:$ZZ$1, 0))</f>
        <v/>
      </c>
    </row>
    <row r="835">
      <c r="A835">
        <f>INDEX(resultados!$A$2:$ZZ$1352, 829, MATCH($B$1, resultados!$A$1:$ZZ$1, 0))</f>
        <v/>
      </c>
      <c r="B835">
        <f>INDEX(resultados!$A$2:$ZZ$1352, 829, MATCH($B$2, resultados!$A$1:$ZZ$1, 0))</f>
        <v/>
      </c>
      <c r="C835">
        <f>INDEX(resultados!$A$2:$ZZ$1352, 829, MATCH($B$3, resultados!$A$1:$ZZ$1, 0))</f>
        <v/>
      </c>
    </row>
    <row r="836">
      <c r="A836">
        <f>INDEX(resultados!$A$2:$ZZ$1352, 830, MATCH($B$1, resultados!$A$1:$ZZ$1, 0))</f>
        <v/>
      </c>
      <c r="B836">
        <f>INDEX(resultados!$A$2:$ZZ$1352, 830, MATCH($B$2, resultados!$A$1:$ZZ$1, 0))</f>
        <v/>
      </c>
      <c r="C836">
        <f>INDEX(resultados!$A$2:$ZZ$1352, 830, MATCH($B$3, resultados!$A$1:$ZZ$1, 0))</f>
        <v/>
      </c>
    </row>
    <row r="837">
      <c r="A837">
        <f>INDEX(resultados!$A$2:$ZZ$1352, 831, MATCH($B$1, resultados!$A$1:$ZZ$1, 0))</f>
        <v/>
      </c>
      <c r="B837">
        <f>INDEX(resultados!$A$2:$ZZ$1352, 831, MATCH($B$2, resultados!$A$1:$ZZ$1, 0))</f>
        <v/>
      </c>
      <c r="C837">
        <f>INDEX(resultados!$A$2:$ZZ$1352, 831, MATCH($B$3, resultados!$A$1:$ZZ$1, 0))</f>
        <v/>
      </c>
    </row>
    <row r="838">
      <c r="A838">
        <f>INDEX(resultados!$A$2:$ZZ$1352, 832, MATCH($B$1, resultados!$A$1:$ZZ$1, 0))</f>
        <v/>
      </c>
      <c r="B838">
        <f>INDEX(resultados!$A$2:$ZZ$1352, 832, MATCH($B$2, resultados!$A$1:$ZZ$1, 0))</f>
        <v/>
      </c>
      <c r="C838">
        <f>INDEX(resultados!$A$2:$ZZ$1352, 832, MATCH($B$3, resultados!$A$1:$ZZ$1, 0))</f>
        <v/>
      </c>
    </row>
    <row r="839">
      <c r="A839">
        <f>INDEX(resultados!$A$2:$ZZ$1352, 833, MATCH($B$1, resultados!$A$1:$ZZ$1, 0))</f>
        <v/>
      </c>
      <c r="B839">
        <f>INDEX(resultados!$A$2:$ZZ$1352, 833, MATCH($B$2, resultados!$A$1:$ZZ$1, 0))</f>
        <v/>
      </c>
      <c r="C839">
        <f>INDEX(resultados!$A$2:$ZZ$1352, 833, MATCH($B$3, resultados!$A$1:$ZZ$1, 0))</f>
        <v/>
      </c>
    </row>
    <row r="840">
      <c r="A840">
        <f>INDEX(resultados!$A$2:$ZZ$1352, 834, MATCH($B$1, resultados!$A$1:$ZZ$1, 0))</f>
        <v/>
      </c>
      <c r="B840">
        <f>INDEX(resultados!$A$2:$ZZ$1352, 834, MATCH($B$2, resultados!$A$1:$ZZ$1, 0))</f>
        <v/>
      </c>
      <c r="C840">
        <f>INDEX(resultados!$A$2:$ZZ$1352, 834, MATCH($B$3, resultados!$A$1:$ZZ$1, 0))</f>
        <v/>
      </c>
    </row>
    <row r="841">
      <c r="A841">
        <f>INDEX(resultados!$A$2:$ZZ$1352, 835, MATCH($B$1, resultados!$A$1:$ZZ$1, 0))</f>
        <v/>
      </c>
      <c r="B841">
        <f>INDEX(resultados!$A$2:$ZZ$1352, 835, MATCH($B$2, resultados!$A$1:$ZZ$1, 0))</f>
        <v/>
      </c>
      <c r="C841">
        <f>INDEX(resultados!$A$2:$ZZ$1352, 835, MATCH($B$3, resultados!$A$1:$ZZ$1, 0))</f>
        <v/>
      </c>
    </row>
    <row r="842">
      <c r="A842">
        <f>INDEX(resultados!$A$2:$ZZ$1352, 836, MATCH($B$1, resultados!$A$1:$ZZ$1, 0))</f>
        <v/>
      </c>
      <c r="B842">
        <f>INDEX(resultados!$A$2:$ZZ$1352, 836, MATCH($B$2, resultados!$A$1:$ZZ$1, 0))</f>
        <v/>
      </c>
      <c r="C842">
        <f>INDEX(resultados!$A$2:$ZZ$1352, 836, MATCH($B$3, resultados!$A$1:$ZZ$1, 0))</f>
        <v/>
      </c>
    </row>
    <row r="843">
      <c r="A843">
        <f>INDEX(resultados!$A$2:$ZZ$1352, 837, MATCH($B$1, resultados!$A$1:$ZZ$1, 0))</f>
        <v/>
      </c>
      <c r="B843">
        <f>INDEX(resultados!$A$2:$ZZ$1352, 837, MATCH($B$2, resultados!$A$1:$ZZ$1, 0))</f>
        <v/>
      </c>
      <c r="C843">
        <f>INDEX(resultados!$A$2:$ZZ$1352, 837, MATCH($B$3, resultados!$A$1:$ZZ$1, 0))</f>
        <v/>
      </c>
    </row>
    <row r="844">
      <c r="A844">
        <f>INDEX(resultados!$A$2:$ZZ$1352, 838, MATCH($B$1, resultados!$A$1:$ZZ$1, 0))</f>
        <v/>
      </c>
      <c r="B844">
        <f>INDEX(resultados!$A$2:$ZZ$1352, 838, MATCH($B$2, resultados!$A$1:$ZZ$1, 0))</f>
        <v/>
      </c>
      <c r="C844">
        <f>INDEX(resultados!$A$2:$ZZ$1352, 838, MATCH($B$3, resultados!$A$1:$ZZ$1, 0))</f>
        <v/>
      </c>
    </row>
    <row r="845">
      <c r="A845">
        <f>INDEX(resultados!$A$2:$ZZ$1352, 839, MATCH($B$1, resultados!$A$1:$ZZ$1, 0))</f>
        <v/>
      </c>
      <c r="B845">
        <f>INDEX(resultados!$A$2:$ZZ$1352, 839, MATCH($B$2, resultados!$A$1:$ZZ$1, 0))</f>
        <v/>
      </c>
      <c r="C845">
        <f>INDEX(resultados!$A$2:$ZZ$1352, 839, MATCH($B$3, resultados!$A$1:$ZZ$1, 0))</f>
        <v/>
      </c>
    </row>
    <row r="846">
      <c r="A846">
        <f>INDEX(resultados!$A$2:$ZZ$1352, 840, MATCH($B$1, resultados!$A$1:$ZZ$1, 0))</f>
        <v/>
      </c>
      <c r="B846">
        <f>INDEX(resultados!$A$2:$ZZ$1352, 840, MATCH($B$2, resultados!$A$1:$ZZ$1, 0))</f>
        <v/>
      </c>
      <c r="C846">
        <f>INDEX(resultados!$A$2:$ZZ$1352, 840, MATCH($B$3, resultados!$A$1:$ZZ$1, 0))</f>
        <v/>
      </c>
    </row>
    <row r="847">
      <c r="A847">
        <f>INDEX(resultados!$A$2:$ZZ$1352, 841, MATCH($B$1, resultados!$A$1:$ZZ$1, 0))</f>
        <v/>
      </c>
      <c r="B847">
        <f>INDEX(resultados!$A$2:$ZZ$1352, 841, MATCH($B$2, resultados!$A$1:$ZZ$1, 0))</f>
        <v/>
      </c>
      <c r="C847">
        <f>INDEX(resultados!$A$2:$ZZ$1352, 841, MATCH($B$3, resultados!$A$1:$ZZ$1, 0))</f>
        <v/>
      </c>
    </row>
    <row r="848">
      <c r="A848">
        <f>INDEX(resultados!$A$2:$ZZ$1352, 842, MATCH($B$1, resultados!$A$1:$ZZ$1, 0))</f>
        <v/>
      </c>
      <c r="B848">
        <f>INDEX(resultados!$A$2:$ZZ$1352, 842, MATCH($B$2, resultados!$A$1:$ZZ$1, 0))</f>
        <v/>
      </c>
      <c r="C848">
        <f>INDEX(resultados!$A$2:$ZZ$1352, 842, MATCH($B$3, resultados!$A$1:$ZZ$1, 0))</f>
        <v/>
      </c>
    </row>
    <row r="849">
      <c r="A849">
        <f>INDEX(resultados!$A$2:$ZZ$1352, 843, MATCH($B$1, resultados!$A$1:$ZZ$1, 0))</f>
        <v/>
      </c>
      <c r="B849">
        <f>INDEX(resultados!$A$2:$ZZ$1352, 843, MATCH($B$2, resultados!$A$1:$ZZ$1, 0))</f>
        <v/>
      </c>
      <c r="C849">
        <f>INDEX(resultados!$A$2:$ZZ$1352, 843, MATCH($B$3, resultados!$A$1:$ZZ$1, 0))</f>
        <v/>
      </c>
    </row>
    <row r="850">
      <c r="A850">
        <f>INDEX(resultados!$A$2:$ZZ$1352, 844, MATCH($B$1, resultados!$A$1:$ZZ$1, 0))</f>
        <v/>
      </c>
      <c r="B850">
        <f>INDEX(resultados!$A$2:$ZZ$1352, 844, MATCH($B$2, resultados!$A$1:$ZZ$1, 0))</f>
        <v/>
      </c>
      <c r="C850">
        <f>INDEX(resultados!$A$2:$ZZ$1352, 844, MATCH($B$3, resultados!$A$1:$ZZ$1, 0))</f>
        <v/>
      </c>
    </row>
    <row r="851">
      <c r="A851">
        <f>INDEX(resultados!$A$2:$ZZ$1352, 845, MATCH($B$1, resultados!$A$1:$ZZ$1, 0))</f>
        <v/>
      </c>
      <c r="B851">
        <f>INDEX(resultados!$A$2:$ZZ$1352, 845, MATCH($B$2, resultados!$A$1:$ZZ$1, 0))</f>
        <v/>
      </c>
      <c r="C851">
        <f>INDEX(resultados!$A$2:$ZZ$1352, 845, MATCH($B$3, resultados!$A$1:$ZZ$1, 0))</f>
        <v/>
      </c>
    </row>
    <row r="852">
      <c r="A852">
        <f>INDEX(resultados!$A$2:$ZZ$1352, 846, MATCH($B$1, resultados!$A$1:$ZZ$1, 0))</f>
        <v/>
      </c>
      <c r="B852">
        <f>INDEX(resultados!$A$2:$ZZ$1352, 846, MATCH($B$2, resultados!$A$1:$ZZ$1, 0))</f>
        <v/>
      </c>
      <c r="C852">
        <f>INDEX(resultados!$A$2:$ZZ$1352, 846, MATCH($B$3, resultados!$A$1:$ZZ$1, 0))</f>
        <v/>
      </c>
    </row>
    <row r="853">
      <c r="A853">
        <f>INDEX(resultados!$A$2:$ZZ$1352, 847, MATCH($B$1, resultados!$A$1:$ZZ$1, 0))</f>
        <v/>
      </c>
      <c r="B853">
        <f>INDEX(resultados!$A$2:$ZZ$1352, 847, MATCH($B$2, resultados!$A$1:$ZZ$1, 0))</f>
        <v/>
      </c>
      <c r="C853">
        <f>INDEX(resultados!$A$2:$ZZ$1352, 847, MATCH($B$3, resultados!$A$1:$ZZ$1, 0))</f>
        <v/>
      </c>
    </row>
    <row r="854">
      <c r="A854">
        <f>INDEX(resultados!$A$2:$ZZ$1352, 848, MATCH($B$1, resultados!$A$1:$ZZ$1, 0))</f>
        <v/>
      </c>
      <c r="B854">
        <f>INDEX(resultados!$A$2:$ZZ$1352, 848, MATCH($B$2, resultados!$A$1:$ZZ$1, 0))</f>
        <v/>
      </c>
      <c r="C854">
        <f>INDEX(resultados!$A$2:$ZZ$1352, 848, MATCH($B$3, resultados!$A$1:$ZZ$1, 0))</f>
        <v/>
      </c>
    </row>
    <row r="855">
      <c r="A855">
        <f>INDEX(resultados!$A$2:$ZZ$1352, 849, MATCH($B$1, resultados!$A$1:$ZZ$1, 0))</f>
        <v/>
      </c>
      <c r="B855">
        <f>INDEX(resultados!$A$2:$ZZ$1352, 849, MATCH($B$2, resultados!$A$1:$ZZ$1, 0))</f>
        <v/>
      </c>
      <c r="C855">
        <f>INDEX(resultados!$A$2:$ZZ$1352, 849, MATCH($B$3, resultados!$A$1:$ZZ$1, 0))</f>
        <v/>
      </c>
    </row>
    <row r="856">
      <c r="A856">
        <f>INDEX(resultados!$A$2:$ZZ$1352, 850, MATCH($B$1, resultados!$A$1:$ZZ$1, 0))</f>
        <v/>
      </c>
      <c r="B856">
        <f>INDEX(resultados!$A$2:$ZZ$1352, 850, MATCH($B$2, resultados!$A$1:$ZZ$1, 0))</f>
        <v/>
      </c>
      <c r="C856">
        <f>INDEX(resultados!$A$2:$ZZ$1352, 850, MATCH($B$3, resultados!$A$1:$ZZ$1, 0))</f>
        <v/>
      </c>
    </row>
    <row r="857">
      <c r="A857">
        <f>INDEX(resultados!$A$2:$ZZ$1352, 851, MATCH($B$1, resultados!$A$1:$ZZ$1, 0))</f>
        <v/>
      </c>
      <c r="B857">
        <f>INDEX(resultados!$A$2:$ZZ$1352, 851, MATCH($B$2, resultados!$A$1:$ZZ$1, 0))</f>
        <v/>
      </c>
      <c r="C857">
        <f>INDEX(resultados!$A$2:$ZZ$1352, 851, MATCH($B$3, resultados!$A$1:$ZZ$1, 0))</f>
        <v/>
      </c>
    </row>
    <row r="858">
      <c r="A858">
        <f>INDEX(resultados!$A$2:$ZZ$1352, 852, MATCH($B$1, resultados!$A$1:$ZZ$1, 0))</f>
        <v/>
      </c>
      <c r="B858">
        <f>INDEX(resultados!$A$2:$ZZ$1352, 852, MATCH($B$2, resultados!$A$1:$ZZ$1, 0))</f>
        <v/>
      </c>
      <c r="C858">
        <f>INDEX(resultados!$A$2:$ZZ$1352, 852, MATCH($B$3, resultados!$A$1:$ZZ$1, 0))</f>
        <v/>
      </c>
    </row>
    <row r="859">
      <c r="A859">
        <f>INDEX(resultados!$A$2:$ZZ$1352, 853, MATCH($B$1, resultados!$A$1:$ZZ$1, 0))</f>
        <v/>
      </c>
      <c r="B859">
        <f>INDEX(resultados!$A$2:$ZZ$1352, 853, MATCH($B$2, resultados!$A$1:$ZZ$1, 0))</f>
        <v/>
      </c>
      <c r="C859">
        <f>INDEX(resultados!$A$2:$ZZ$1352, 853, MATCH($B$3, resultados!$A$1:$ZZ$1, 0))</f>
        <v/>
      </c>
    </row>
    <row r="860">
      <c r="A860">
        <f>INDEX(resultados!$A$2:$ZZ$1352, 854, MATCH($B$1, resultados!$A$1:$ZZ$1, 0))</f>
        <v/>
      </c>
      <c r="B860">
        <f>INDEX(resultados!$A$2:$ZZ$1352, 854, MATCH($B$2, resultados!$A$1:$ZZ$1, 0))</f>
        <v/>
      </c>
      <c r="C860">
        <f>INDEX(resultados!$A$2:$ZZ$1352, 854, MATCH($B$3, resultados!$A$1:$ZZ$1, 0))</f>
        <v/>
      </c>
    </row>
    <row r="861">
      <c r="A861">
        <f>INDEX(resultados!$A$2:$ZZ$1352, 855, MATCH($B$1, resultados!$A$1:$ZZ$1, 0))</f>
        <v/>
      </c>
      <c r="B861">
        <f>INDEX(resultados!$A$2:$ZZ$1352, 855, MATCH($B$2, resultados!$A$1:$ZZ$1, 0))</f>
        <v/>
      </c>
      <c r="C861">
        <f>INDEX(resultados!$A$2:$ZZ$1352, 855, MATCH($B$3, resultados!$A$1:$ZZ$1, 0))</f>
        <v/>
      </c>
    </row>
    <row r="862">
      <c r="A862">
        <f>INDEX(resultados!$A$2:$ZZ$1352, 856, MATCH($B$1, resultados!$A$1:$ZZ$1, 0))</f>
        <v/>
      </c>
      <c r="B862">
        <f>INDEX(resultados!$A$2:$ZZ$1352, 856, MATCH($B$2, resultados!$A$1:$ZZ$1, 0))</f>
        <v/>
      </c>
      <c r="C862">
        <f>INDEX(resultados!$A$2:$ZZ$1352, 856, MATCH($B$3, resultados!$A$1:$ZZ$1, 0))</f>
        <v/>
      </c>
    </row>
    <row r="863">
      <c r="A863">
        <f>INDEX(resultados!$A$2:$ZZ$1352, 857, MATCH($B$1, resultados!$A$1:$ZZ$1, 0))</f>
        <v/>
      </c>
      <c r="B863">
        <f>INDEX(resultados!$A$2:$ZZ$1352, 857, MATCH($B$2, resultados!$A$1:$ZZ$1, 0))</f>
        <v/>
      </c>
      <c r="C863">
        <f>INDEX(resultados!$A$2:$ZZ$1352, 857, MATCH($B$3, resultados!$A$1:$ZZ$1, 0))</f>
        <v/>
      </c>
    </row>
    <row r="864">
      <c r="A864">
        <f>INDEX(resultados!$A$2:$ZZ$1352, 858, MATCH($B$1, resultados!$A$1:$ZZ$1, 0))</f>
        <v/>
      </c>
      <c r="B864">
        <f>INDEX(resultados!$A$2:$ZZ$1352, 858, MATCH($B$2, resultados!$A$1:$ZZ$1, 0))</f>
        <v/>
      </c>
      <c r="C864">
        <f>INDEX(resultados!$A$2:$ZZ$1352, 858, MATCH($B$3, resultados!$A$1:$ZZ$1, 0))</f>
        <v/>
      </c>
    </row>
    <row r="865">
      <c r="A865">
        <f>INDEX(resultados!$A$2:$ZZ$1352, 859, MATCH($B$1, resultados!$A$1:$ZZ$1, 0))</f>
        <v/>
      </c>
      <c r="B865">
        <f>INDEX(resultados!$A$2:$ZZ$1352, 859, MATCH($B$2, resultados!$A$1:$ZZ$1, 0))</f>
        <v/>
      </c>
      <c r="C865">
        <f>INDEX(resultados!$A$2:$ZZ$1352, 859, MATCH($B$3, resultados!$A$1:$ZZ$1, 0))</f>
        <v/>
      </c>
    </row>
    <row r="866">
      <c r="A866">
        <f>INDEX(resultados!$A$2:$ZZ$1352, 860, MATCH($B$1, resultados!$A$1:$ZZ$1, 0))</f>
        <v/>
      </c>
      <c r="B866">
        <f>INDEX(resultados!$A$2:$ZZ$1352, 860, MATCH($B$2, resultados!$A$1:$ZZ$1, 0))</f>
        <v/>
      </c>
      <c r="C866">
        <f>INDEX(resultados!$A$2:$ZZ$1352, 860, MATCH($B$3, resultados!$A$1:$ZZ$1, 0))</f>
        <v/>
      </c>
    </row>
    <row r="867">
      <c r="A867">
        <f>INDEX(resultados!$A$2:$ZZ$1352, 861, MATCH($B$1, resultados!$A$1:$ZZ$1, 0))</f>
        <v/>
      </c>
      <c r="B867">
        <f>INDEX(resultados!$A$2:$ZZ$1352, 861, MATCH($B$2, resultados!$A$1:$ZZ$1, 0))</f>
        <v/>
      </c>
      <c r="C867">
        <f>INDEX(resultados!$A$2:$ZZ$1352, 861, MATCH($B$3, resultados!$A$1:$ZZ$1, 0))</f>
        <v/>
      </c>
    </row>
    <row r="868">
      <c r="A868">
        <f>INDEX(resultados!$A$2:$ZZ$1352, 862, MATCH($B$1, resultados!$A$1:$ZZ$1, 0))</f>
        <v/>
      </c>
      <c r="B868">
        <f>INDEX(resultados!$A$2:$ZZ$1352, 862, MATCH($B$2, resultados!$A$1:$ZZ$1, 0))</f>
        <v/>
      </c>
      <c r="C868">
        <f>INDEX(resultados!$A$2:$ZZ$1352, 862, MATCH($B$3, resultados!$A$1:$ZZ$1, 0))</f>
        <v/>
      </c>
    </row>
    <row r="869">
      <c r="A869">
        <f>INDEX(resultados!$A$2:$ZZ$1352, 863, MATCH($B$1, resultados!$A$1:$ZZ$1, 0))</f>
        <v/>
      </c>
      <c r="B869">
        <f>INDEX(resultados!$A$2:$ZZ$1352, 863, MATCH($B$2, resultados!$A$1:$ZZ$1, 0))</f>
        <v/>
      </c>
      <c r="C869">
        <f>INDEX(resultados!$A$2:$ZZ$1352, 863, MATCH($B$3, resultados!$A$1:$ZZ$1, 0))</f>
        <v/>
      </c>
    </row>
    <row r="870">
      <c r="A870">
        <f>INDEX(resultados!$A$2:$ZZ$1352, 864, MATCH($B$1, resultados!$A$1:$ZZ$1, 0))</f>
        <v/>
      </c>
      <c r="B870">
        <f>INDEX(resultados!$A$2:$ZZ$1352, 864, MATCH($B$2, resultados!$A$1:$ZZ$1, 0))</f>
        <v/>
      </c>
      <c r="C870">
        <f>INDEX(resultados!$A$2:$ZZ$1352, 864, MATCH($B$3, resultados!$A$1:$ZZ$1, 0))</f>
        <v/>
      </c>
    </row>
    <row r="871">
      <c r="A871">
        <f>INDEX(resultados!$A$2:$ZZ$1352, 865, MATCH($B$1, resultados!$A$1:$ZZ$1, 0))</f>
        <v/>
      </c>
      <c r="B871">
        <f>INDEX(resultados!$A$2:$ZZ$1352, 865, MATCH($B$2, resultados!$A$1:$ZZ$1, 0))</f>
        <v/>
      </c>
      <c r="C871">
        <f>INDEX(resultados!$A$2:$ZZ$1352, 865, MATCH($B$3, resultados!$A$1:$ZZ$1, 0))</f>
        <v/>
      </c>
    </row>
    <row r="872">
      <c r="A872">
        <f>INDEX(resultados!$A$2:$ZZ$1352, 866, MATCH($B$1, resultados!$A$1:$ZZ$1, 0))</f>
        <v/>
      </c>
      <c r="B872">
        <f>INDEX(resultados!$A$2:$ZZ$1352, 866, MATCH($B$2, resultados!$A$1:$ZZ$1, 0))</f>
        <v/>
      </c>
      <c r="C872">
        <f>INDEX(resultados!$A$2:$ZZ$1352, 866, MATCH($B$3, resultados!$A$1:$ZZ$1, 0))</f>
        <v/>
      </c>
    </row>
    <row r="873">
      <c r="A873">
        <f>INDEX(resultados!$A$2:$ZZ$1352, 867, MATCH($B$1, resultados!$A$1:$ZZ$1, 0))</f>
        <v/>
      </c>
      <c r="B873">
        <f>INDEX(resultados!$A$2:$ZZ$1352, 867, MATCH($B$2, resultados!$A$1:$ZZ$1, 0))</f>
        <v/>
      </c>
      <c r="C873">
        <f>INDEX(resultados!$A$2:$ZZ$1352, 867, MATCH($B$3, resultados!$A$1:$ZZ$1, 0))</f>
        <v/>
      </c>
    </row>
    <row r="874">
      <c r="A874">
        <f>INDEX(resultados!$A$2:$ZZ$1352, 868, MATCH($B$1, resultados!$A$1:$ZZ$1, 0))</f>
        <v/>
      </c>
      <c r="B874">
        <f>INDEX(resultados!$A$2:$ZZ$1352, 868, MATCH($B$2, resultados!$A$1:$ZZ$1, 0))</f>
        <v/>
      </c>
      <c r="C874">
        <f>INDEX(resultados!$A$2:$ZZ$1352, 868, MATCH($B$3, resultados!$A$1:$ZZ$1, 0))</f>
        <v/>
      </c>
    </row>
    <row r="875">
      <c r="A875">
        <f>INDEX(resultados!$A$2:$ZZ$1352, 869, MATCH($B$1, resultados!$A$1:$ZZ$1, 0))</f>
        <v/>
      </c>
      <c r="B875">
        <f>INDEX(resultados!$A$2:$ZZ$1352, 869, MATCH($B$2, resultados!$A$1:$ZZ$1, 0))</f>
        <v/>
      </c>
      <c r="C875">
        <f>INDEX(resultados!$A$2:$ZZ$1352, 869, MATCH($B$3, resultados!$A$1:$ZZ$1, 0))</f>
        <v/>
      </c>
    </row>
    <row r="876">
      <c r="A876">
        <f>INDEX(resultados!$A$2:$ZZ$1352, 870, MATCH($B$1, resultados!$A$1:$ZZ$1, 0))</f>
        <v/>
      </c>
      <c r="B876">
        <f>INDEX(resultados!$A$2:$ZZ$1352, 870, MATCH($B$2, resultados!$A$1:$ZZ$1, 0))</f>
        <v/>
      </c>
      <c r="C876">
        <f>INDEX(resultados!$A$2:$ZZ$1352, 870, MATCH($B$3, resultados!$A$1:$ZZ$1, 0))</f>
        <v/>
      </c>
    </row>
    <row r="877">
      <c r="A877">
        <f>INDEX(resultados!$A$2:$ZZ$1352, 871, MATCH($B$1, resultados!$A$1:$ZZ$1, 0))</f>
        <v/>
      </c>
      <c r="B877">
        <f>INDEX(resultados!$A$2:$ZZ$1352, 871, MATCH($B$2, resultados!$A$1:$ZZ$1, 0))</f>
        <v/>
      </c>
      <c r="C877">
        <f>INDEX(resultados!$A$2:$ZZ$1352, 871, MATCH($B$3, resultados!$A$1:$ZZ$1, 0))</f>
        <v/>
      </c>
    </row>
    <row r="878">
      <c r="A878">
        <f>INDEX(resultados!$A$2:$ZZ$1352, 872, MATCH($B$1, resultados!$A$1:$ZZ$1, 0))</f>
        <v/>
      </c>
      <c r="B878">
        <f>INDEX(resultados!$A$2:$ZZ$1352, 872, MATCH($B$2, resultados!$A$1:$ZZ$1, 0))</f>
        <v/>
      </c>
      <c r="C878">
        <f>INDEX(resultados!$A$2:$ZZ$1352, 872, MATCH($B$3, resultados!$A$1:$ZZ$1, 0))</f>
        <v/>
      </c>
    </row>
    <row r="879">
      <c r="A879">
        <f>INDEX(resultados!$A$2:$ZZ$1352, 873, MATCH($B$1, resultados!$A$1:$ZZ$1, 0))</f>
        <v/>
      </c>
      <c r="B879">
        <f>INDEX(resultados!$A$2:$ZZ$1352, 873, MATCH($B$2, resultados!$A$1:$ZZ$1, 0))</f>
        <v/>
      </c>
      <c r="C879">
        <f>INDEX(resultados!$A$2:$ZZ$1352, 873, MATCH($B$3, resultados!$A$1:$ZZ$1, 0))</f>
        <v/>
      </c>
    </row>
    <row r="880">
      <c r="A880">
        <f>INDEX(resultados!$A$2:$ZZ$1352, 874, MATCH($B$1, resultados!$A$1:$ZZ$1, 0))</f>
        <v/>
      </c>
      <c r="B880">
        <f>INDEX(resultados!$A$2:$ZZ$1352, 874, MATCH($B$2, resultados!$A$1:$ZZ$1, 0))</f>
        <v/>
      </c>
      <c r="C880">
        <f>INDEX(resultados!$A$2:$ZZ$1352, 874, MATCH($B$3, resultados!$A$1:$ZZ$1, 0))</f>
        <v/>
      </c>
    </row>
    <row r="881">
      <c r="A881">
        <f>INDEX(resultados!$A$2:$ZZ$1352, 875, MATCH($B$1, resultados!$A$1:$ZZ$1, 0))</f>
        <v/>
      </c>
      <c r="B881">
        <f>INDEX(resultados!$A$2:$ZZ$1352, 875, MATCH($B$2, resultados!$A$1:$ZZ$1, 0))</f>
        <v/>
      </c>
      <c r="C881">
        <f>INDEX(resultados!$A$2:$ZZ$1352, 875, MATCH($B$3, resultados!$A$1:$ZZ$1, 0))</f>
        <v/>
      </c>
    </row>
    <row r="882">
      <c r="A882">
        <f>INDEX(resultados!$A$2:$ZZ$1352, 876, MATCH($B$1, resultados!$A$1:$ZZ$1, 0))</f>
        <v/>
      </c>
      <c r="B882">
        <f>INDEX(resultados!$A$2:$ZZ$1352, 876, MATCH($B$2, resultados!$A$1:$ZZ$1, 0))</f>
        <v/>
      </c>
      <c r="C882">
        <f>INDEX(resultados!$A$2:$ZZ$1352, 876, MATCH($B$3, resultados!$A$1:$ZZ$1, 0))</f>
        <v/>
      </c>
    </row>
    <row r="883">
      <c r="A883">
        <f>INDEX(resultados!$A$2:$ZZ$1352, 877, MATCH($B$1, resultados!$A$1:$ZZ$1, 0))</f>
        <v/>
      </c>
      <c r="B883">
        <f>INDEX(resultados!$A$2:$ZZ$1352, 877, MATCH($B$2, resultados!$A$1:$ZZ$1, 0))</f>
        <v/>
      </c>
      <c r="C883">
        <f>INDEX(resultados!$A$2:$ZZ$1352, 877, MATCH($B$3, resultados!$A$1:$ZZ$1, 0))</f>
        <v/>
      </c>
    </row>
    <row r="884">
      <c r="A884">
        <f>INDEX(resultados!$A$2:$ZZ$1352, 878, MATCH($B$1, resultados!$A$1:$ZZ$1, 0))</f>
        <v/>
      </c>
      <c r="B884">
        <f>INDEX(resultados!$A$2:$ZZ$1352, 878, MATCH($B$2, resultados!$A$1:$ZZ$1, 0))</f>
        <v/>
      </c>
      <c r="C884">
        <f>INDEX(resultados!$A$2:$ZZ$1352, 878, MATCH($B$3, resultados!$A$1:$ZZ$1, 0))</f>
        <v/>
      </c>
    </row>
    <row r="885">
      <c r="A885">
        <f>INDEX(resultados!$A$2:$ZZ$1352, 879, MATCH($B$1, resultados!$A$1:$ZZ$1, 0))</f>
        <v/>
      </c>
      <c r="B885">
        <f>INDEX(resultados!$A$2:$ZZ$1352, 879, MATCH($B$2, resultados!$A$1:$ZZ$1, 0))</f>
        <v/>
      </c>
      <c r="C885">
        <f>INDEX(resultados!$A$2:$ZZ$1352, 879, MATCH($B$3, resultados!$A$1:$ZZ$1, 0))</f>
        <v/>
      </c>
    </row>
    <row r="886">
      <c r="A886">
        <f>INDEX(resultados!$A$2:$ZZ$1352, 880, MATCH($B$1, resultados!$A$1:$ZZ$1, 0))</f>
        <v/>
      </c>
      <c r="B886">
        <f>INDEX(resultados!$A$2:$ZZ$1352, 880, MATCH($B$2, resultados!$A$1:$ZZ$1, 0))</f>
        <v/>
      </c>
      <c r="C886">
        <f>INDEX(resultados!$A$2:$ZZ$1352, 880, MATCH($B$3, resultados!$A$1:$ZZ$1, 0))</f>
        <v/>
      </c>
    </row>
    <row r="887">
      <c r="A887">
        <f>INDEX(resultados!$A$2:$ZZ$1352, 881, MATCH($B$1, resultados!$A$1:$ZZ$1, 0))</f>
        <v/>
      </c>
      <c r="B887">
        <f>INDEX(resultados!$A$2:$ZZ$1352, 881, MATCH($B$2, resultados!$A$1:$ZZ$1, 0))</f>
        <v/>
      </c>
      <c r="C887">
        <f>INDEX(resultados!$A$2:$ZZ$1352, 881, MATCH($B$3, resultados!$A$1:$ZZ$1, 0))</f>
        <v/>
      </c>
    </row>
    <row r="888">
      <c r="A888">
        <f>INDEX(resultados!$A$2:$ZZ$1352, 882, MATCH($B$1, resultados!$A$1:$ZZ$1, 0))</f>
        <v/>
      </c>
      <c r="B888">
        <f>INDEX(resultados!$A$2:$ZZ$1352, 882, MATCH($B$2, resultados!$A$1:$ZZ$1, 0))</f>
        <v/>
      </c>
      <c r="C888">
        <f>INDEX(resultados!$A$2:$ZZ$1352, 882, MATCH($B$3, resultados!$A$1:$ZZ$1, 0))</f>
        <v/>
      </c>
    </row>
    <row r="889">
      <c r="A889">
        <f>INDEX(resultados!$A$2:$ZZ$1352, 883, MATCH($B$1, resultados!$A$1:$ZZ$1, 0))</f>
        <v/>
      </c>
      <c r="B889">
        <f>INDEX(resultados!$A$2:$ZZ$1352, 883, MATCH($B$2, resultados!$A$1:$ZZ$1, 0))</f>
        <v/>
      </c>
      <c r="C889">
        <f>INDEX(resultados!$A$2:$ZZ$1352, 883, MATCH($B$3, resultados!$A$1:$ZZ$1, 0))</f>
        <v/>
      </c>
    </row>
    <row r="890">
      <c r="A890">
        <f>INDEX(resultados!$A$2:$ZZ$1352, 884, MATCH($B$1, resultados!$A$1:$ZZ$1, 0))</f>
        <v/>
      </c>
      <c r="B890">
        <f>INDEX(resultados!$A$2:$ZZ$1352, 884, MATCH($B$2, resultados!$A$1:$ZZ$1, 0))</f>
        <v/>
      </c>
      <c r="C890">
        <f>INDEX(resultados!$A$2:$ZZ$1352, 884, MATCH($B$3, resultados!$A$1:$ZZ$1, 0))</f>
        <v/>
      </c>
    </row>
    <row r="891">
      <c r="A891">
        <f>INDEX(resultados!$A$2:$ZZ$1352, 885, MATCH($B$1, resultados!$A$1:$ZZ$1, 0))</f>
        <v/>
      </c>
      <c r="B891">
        <f>INDEX(resultados!$A$2:$ZZ$1352, 885, MATCH($B$2, resultados!$A$1:$ZZ$1, 0))</f>
        <v/>
      </c>
      <c r="C891">
        <f>INDEX(resultados!$A$2:$ZZ$1352, 885, MATCH($B$3, resultados!$A$1:$ZZ$1, 0))</f>
        <v/>
      </c>
    </row>
    <row r="892">
      <c r="A892">
        <f>INDEX(resultados!$A$2:$ZZ$1352, 886, MATCH($B$1, resultados!$A$1:$ZZ$1, 0))</f>
        <v/>
      </c>
      <c r="B892">
        <f>INDEX(resultados!$A$2:$ZZ$1352, 886, MATCH($B$2, resultados!$A$1:$ZZ$1, 0))</f>
        <v/>
      </c>
      <c r="C892">
        <f>INDEX(resultados!$A$2:$ZZ$1352, 886, MATCH($B$3, resultados!$A$1:$ZZ$1, 0))</f>
        <v/>
      </c>
    </row>
    <row r="893">
      <c r="A893">
        <f>INDEX(resultados!$A$2:$ZZ$1352, 887, MATCH($B$1, resultados!$A$1:$ZZ$1, 0))</f>
        <v/>
      </c>
      <c r="B893">
        <f>INDEX(resultados!$A$2:$ZZ$1352, 887, MATCH($B$2, resultados!$A$1:$ZZ$1, 0))</f>
        <v/>
      </c>
      <c r="C893">
        <f>INDEX(resultados!$A$2:$ZZ$1352, 887, MATCH($B$3, resultados!$A$1:$ZZ$1, 0))</f>
        <v/>
      </c>
    </row>
    <row r="894">
      <c r="A894">
        <f>INDEX(resultados!$A$2:$ZZ$1352, 888, MATCH($B$1, resultados!$A$1:$ZZ$1, 0))</f>
        <v/>
      </c>
      <c r="B894">
        <f>INDEX(resultados!$A$2:$ZZ$1352, 888, MATCH($B$2, resultados!$A$1:$ZZ$1, 0))</f>
        <v/>
      </c>
      <c r="C894">
        <f>INDEX(resultados!$A$2:$ZZ$1352, 888, MATCH($B$3, resultados!$A$1:$ZZ$1, 0))</f>
        <v/>
      </c>
    </row>
    <row r="895">
      <c r="A895">
        <f>INDEX(resultados!$A$2:$ZZ$1352, 889, MATCH($B$1, resultados!$A$1:$ZZ$1, 0))</f>
        <v/>
      </c>
      <c r="B895">
        <f>INDEX(resultados!$A$2:$ZZ$1352, 889, MATCH($B$2, resultados!$A$1:$ZZ$1, 0))</f>
        <v/>
      </c>
      <c r="C895">
        <f>INDEX(resultados!$A$2:$ZZ$1352, 889, MATCH($B$3, resultados!$A$1:$ZZ$1, 0))</f>
        <v/>
      </c>
    </row>
    <row r="896">
      <c r="A896">
        <f>INDEX(resultados!$A$2:$ZZ$1352, 890, MATCH($B$1, resultados!$A$1:$ZZ$1, 0))</f>
        <v/>
      </c>
      <c r="B896">
        <f>INDEX(resultados!$A$2:$ZZ$1352, 890, MATCH($B$2, resultados!$A$1:$ZZ$1, 0))</f>
        <v/>
      </c>
      <c r="C896">
        <f>INDEX(resultados!$A$2:$ZZ$1352, 890, MATCH($B$3, resultados!$A$1:$ZZ$1, 0))</f>
        <v/>
      </c>
    </row>
    <row r="897">
      <c r="A897">
        <f>INDEX(resultados!$A$2:$ZZ$1352, 891, MATCH($B$1, resultados!$A$1:$ZZ$1, 0))</f>
        <v/>
      </c>
      <c r="B897">
        <f>INDEX(resultados!$A$2:$ZZ$1352, 891, MATCH($B$2, resultados!$A$1:$ZZ$1, 0))</f>
        <v/>
      </c>
      <c r="C897">
        <f>INDEX(resultados!$A$2:$ZZ$1352, 891, MATCH($B$3, resultados!$A$1:$ZZ$1, 0))</f>
        <v/>
      </c>
    </row>
    <row r="898">
      <c r="A898">
        <f>INDEX(resultados!$A$2:$ZZ$1352, 892, MATCH($B$1, resultados!$A$1:$ZZ$1, 0))</f>
        <v/>
      </c>
      <c r="B898">
        <f>INDEX(resultados!$A$2:$ZZ$1352, 892, MATCH($B$2, resultados!$A$1:$ZZ$1, 0))</f>
        <v/>
      </c>
      <c r="C898">
        <f>INDEX(resultados!$A$2:$ZZ$1352, 892, MATCH($B$3, resultados!$A$1:$ZZ$1, 0))</f>
        <v/>
      </c>
    </row>
    <row r="899">
      <c r="A899">
        <f>INDEX(resultados!$A$2:$ZZ$1352, 893, MATCH($B$1, resultados!$A$1:$ZZ$1, 0))</f>
        <v/>
      </c>
      <c r="B899">
        <f>INDEX(resultados!$A$2:$ZZ$1352, 893, MATCH($B$2, resultados!$A$1:$ZZ$1, 0))</f>
        <v/>
      </c>
      <c r="C899">
        <f>INDEX(resultados!$A$2:$ZZ$1352, 893, MATCH($B$3, resultados!$A$1:$ZZ$1, 0))</f>
        <v/>
      </c>
    </row>
    <row r="900">
      <c r="A900">
        <f>INDEX(resultados!$A$2:$ZZ$1352, 894, MATCH($B$1, resultados!$A$1:$ZZ$1, 0))</f>
        <v/>
      </c>
      <c r="B900">
        <f>INDEX(resultados!$A$2:$ZZ$1352, 894, MATCH($B$2, resultados!$A$1:$ZZ$1, 0))</f>
        <v/>
      </c>
      <c r="C900">
        <f>INDEX(resultados!$A$2:$ZZ$1352, 894, MATCH($B$3, resultados!$A$1:$ZZ$1, 0))</f>
        <v/>
      </c>
    </row>
    <row r="901">
      <c r="A901">
        <f>INDEX(resultados!$A$2:$ZZ$1352, 895, MATCH($B$1, resultados!$A$1:$ZZ$1, 0))</f>
        <v/>
      </c>
      <c r="B901">
        <f>INDEX(resultados!$A$2:$ZZ$1352, 895, MATCH($B$2, resultados!$A$1:$ZZ$1, 0))</f>
        <v/>
      </c>
      <c r="C901">
        <f>INDEX(resultados!$A$2:$ZZ$1352, 895, MATCH($B$3, resultados!$A$1:$ZZ$1, 0))</f>
        <v/>
      </c>
    </row>
    <row r="902">
      <c r="A902">
        <f>INDEX(resultados!$A$2:$ZZ$1352, 896, MATCH($B$1, resultados!$A$1:$ZZ$1, 0))</f>
        <v/>
      </c>
      <c r="B902">
        <f>INDEX(resultados!$A$2:$ZZ$1352, 896, MATCH($B$2, resultados!$A$1:$ZZ$1, 0))</f>
        <v/>
      </c>
      <c r="C902">
        <f>INDEX(resultados!$A$2:$ZZ$1352, 896, MATCH($B$3, resultados!$A$1:$ZZ$1, 0))</f>
        <v/>
      </c>
    </row>
    <row r="903">
      <c r="A903">
        <f>INDEX(resultados!$A$2:$ZZ$1352, 897, MATCH($B$1, resultados!$A$1:$ZZ$1, 0))</f>
        <v/>
      </c>
      <c r="B903">
        <f>INDEX(resultados!$A$2:$ZZ$1352, 897, MATCH($B$2, resultados!$A$1:$ZZ$1, 0))</f>
        <v/>
      </c>
      <c r="C903">
        <f>INDEX(resultados!$A$2:$ZZ$1352, 897, MATCH($B$3, resultados!$A$1:$ZZ$1, 0))</f>
        <v/>
      </c>
    </row>
    <row r="904">
      <c r="A904">
        <f>INDEX(resultados!$A$2:$ZZ$1352, 898, MATCH($B$1, resultados!$A$1:$ZZ$1, 0))</f>
        <v/>
      </c>
      <c r="B904">
        <f>INDEX(resultados!$A$2:$ZZ$1352, 898, MATCH($B$2, resultados!$A$1:$ZZ$1, 0))</f>
        <v/>
      </c>
      <c r="C904">
        <f>INDEX(resultados!$A$2:$ZZ$1352, 898, MATCH($B$3, resultados!$A$1:$ZZ$1, 0))</f>
        <v/>
      </c>
    </row>
    <row r="905">
      <c r="A905">
        <f>INDEX(resultados!$A$2:$ZZ$1352, 899, MATCH($B$1, resultados!$A$1:$ZZ$1, 0))</f>
        <v/>
      </c>
      <c r="B905">
        <f>INDEX(resultados!$A$2:$ZZ$1352, 899, MATCH($B$2, resultados!$A$1:$ZZ$1, 0))</f>
        <v/>
      </c>
      <c r="C905">
        <f>INDEX(resultados!$A$2:$ZZ$1352, 899, MATCH($B$3, resultados!$A$1:$ZZ$1, 0))</f>
        <v/>
      </c>
    </row>
    <row r="906">
      <c r="A906">
        <f>INDEX(resultados!$A$2:$ZZ$1352, 900, MATCH($B$1, resultados!$A$1:$ZZ$1, 0))</f>
        <v/>
      </c>
      <c r="B906">
        <f>INDEX(resultados!$A$2:$ZZ$1352, 900, MATCH($B$2, resultados!$A$1:$ZZ$1, 0))</f>
        <v/>
      </c>
      <c r="C906">
        <f>INDEX(resultados!$A$2:$ZZ$1352, 900, MATCH($B$3, resultados!$A$1:$ZZ$1, 0))</f>
        <v/>
      </c>
    </row>
    <row r="907">
      <c r="A907">
        <f>INDEX(resultados!$A$2:$ZZ$1352, 901, MATCH($B$1, resultados!$A$1:$ZZ$1, 0))</f>
        <v/>
      </c>
      <c r="B907">
        <f>INDEX(resultados!$A$2:$ZZ$1352, 901, MATCH($B$2, resultados!$A$1:$ZZ$1, 0))</f>
        <v/>
      </c>
      <c r="C907">
        <f>INDEX(resultados!$A$2:$ZZ$1352, 901, MATCH($B$3, resultados!$A$1:$ZZ$1, 0))</f>
        <v/>
      </c>
    </row>
    <row r="908">
      <c r="A908">
        <f>INDEX(resultados!$A$2:$ZZ$1352, 902, MATCH($B$1, resultados!$A$1:$ZZ$1, 0))</f>
        <v/>
      </c>
      <c r="B908">
        <f>INDEX(resultados!$A$2:$ZZ$1352, 902, MATCH($B$2, resultados!$A$1:$ZZ$1, 0))</f>
        <v/>
      </c>
      <c r="C908">
        <f>INDEX(resultados!$A$2:$ZZ$1352, 902, MATCH($B$3, resultados!$A$1:$ZZ$1, 0))</f>
        <v/>
      </c>
    </row>
    <row r="909">
      <c r="A909">
        <f>INDEX(resultados!$A$2:$ZZ$1352, 903, MATCH($B$1, resultados!$A$1:$ZZ$1, 0))</f>
        <v/>
      </c>
      <c r="B909">
        <f>INDEX(resultados!$A$2:$ZZ$1352, 903, MATCH($B$2, resultados!$A$1:$ZZ$1, 0))</f>
        <v/>
      </c>
      <c r="C909">
        <f>INDEX(resultados!$A$2:$ZZ$1352, 903, MATCH($B$3, resultados!$A$1:$ZZ$1, 0))</f>
        <v/>
      </c>
    </row>
    <row r="910">
      <c r="A910">
        <f>INDEX(resultados!$A$2:$ZZ$1352, 904, MATCH($B$1, resultados!$A$1:$ZZ$1, 0))</f>
        <v/>
      </c>
      <c r="B910">
        <f>INDEX(resultados!$A$2:$ZZ$1352, 904, MATCH($B$2, resultados!$A$1:$ZZ$1, 0))</f>
        <v/>
      </c>
      <c r="C910">
        <f>INDEX(resultados!$A$2:$ZZ$1352, 904, MATCH($B$3, resultados!$A$1:$ZZ$1, 0))</f>
        <v/>
      </c>
    </row>
    <row r="911">
      <c r="A911">
        <f>INDEX(resultados!$A$2:$ZZ$1352, 905, MATCH($B$1, resultados!$A$1:$ZZ$1, 0))</f>
        <v/>
      </c>
      <c r="B911">
        <f>INDEX(resultados!$A$2:$ZZ$1352, 905, MATCH($B$2, resultados!$A$1:$ZZ$1, 0))</f>
        <v/>
      </c>
      <c r="C911">
        <f>INDEX(resultados!$A$2:$ZZ$1352, 905, MATCH($B$3, resultados!$A$1:$ZZ$1, 0))</f>
        <v/>
      </c>
    </row>
    <row r="912">
      <c r="A912">
        <f>INDEX(resultados!$A$2:$ZZ$1352, 906, MATCH($B$1, resultados!$A$1:$ZZ$1, 0))</f>
        <v/>
      </c>
      <c r="B912">
        <f>INDEX(resultados!$A$2:$ZZ$1352, 906, MATCH($B$2, resultados!$A$1:$ZZ$1, 0))</f>
        <v/>
      </c>
      <c r="C912">
        <f>INDEX(resultados!$A$2:$ZZ$1352, 906, MATCH($B$3, resultados!$A$1:$ZZ$1, 0))</f>
        <v/>
      </c>
    </row>
    <row r="913">
      <c r="A913">
        <f>INDEX(resultados!$A$2:$ZZ$1352, 907, MATCH($B$1, resultados!$A$1:$ZZ$1, 0))</f>
        <v/>
      </c>
      <c r="B913">
        <f>INDEX(resultados!$A$2:$ZZ$1352, 907, MATCH($B$2, resultados!$A$1:$ZZ$1, 0))</f>
        <v/>
      </c>
      <c r="C913">
        <f>INDEX(resultados!$A$2:$ZZ$1352, 907, MATCH($B$3, resultados!$A$1:$ZZ$1, 0))</f>
        <v/>
      </c>
    </row>
    <row r="914">
      <c r="A914">
        <f>INDEX(resultados!$A$2:$ZZ$1352, 908, MATCH($B$1, resultados!$A$1:$ZZ$1, 0))</f>
        <v/>
      </c>
      <c r="B914">
        <f>INDEX(resultados!$A$2:$ZZ$1352, 908, MATCH($B$2, resultados!$A$1:$ZZ$1, 0))</f>
        <v/>
      </c>
      <c r="C914">
        <f>INDEX(resultados!$A$2:$ZZ$1352, 908, MATCH($B$3, resultados!$A$1:$ZZ$1, 0))</f>
        <v/>
      </c>
    </row>
    <row r="915">
      <c r="A915">
        <f>INDEX(resultados!$A$2:$ZZ$1352, 909, MATCH($B$1, resultados!$A$1:$ZZ$1, 0))</f>
        <v/>
      </c>
      <c r="B915">
        <f>INDEX(resultados!$A$2:$ZZ$1352, 909, MATCH($B$2, resultados!$A$1:$ZZ$1, 0))</f>
        <v/>
      </c>
      <c r="C915">
        <f>INDEX(resultados!$A$2:$ZZ$1352, 909, MATCH($B$3, resultados!$A$1:$ZZ$1, 0))</f>
        <v/>
      </c>
    </row>
    <row r="916">
      <c r="A916">
        <f>INDEX(resultados!$A$2:$ZZ$1352, 910, MATCH($B$1, resultados!$A$1:$ZZ$1, 0))</f>
        <v/>
      </c>
      <c r="B916">
        <f>INDEX(resultados!$A$2:$ZZ$1352, 910, MATCH($B$2, resultados!$A$1:$ZZ$1, 0))</f>
        <v/>
      </c>
      <c r="C916">
        <f>INDEX(resultados!$A$2:$ZZ$1352, 910, MATCH($B$3, resultados!$A$1:$ZZ$1, 0))</f>
        <v/>
      </c>
    </row>
    <row r="917">
      <c r="A917">
        <f>INDEX(resultados!$A$2:$ZZ$1352, 911, MATCH($B$1, resultados!$A$1:$ZZ$1, 0))</f>
        <v/>
      </c>
      <c r="B917">
        <f>INDEX(resultados!$A$2:$ZZ$1352, 911, MATCH($B$2, resultados!$A$1:$ZZ$1, 0))</f>
        <v/>
      </c>
      <c r="C917">
        <f>INDEX(resultados!$A$2:$ZZ$1352, 911, MATCH($B$3, resultados!$A$1:$ZZ$1, 0))</f>
        <v/>
      </c>
    </row>
    <row r="918">
      <c r="A918">
        <f>INDEX(resultados!$A$2:$ZZ$1352, 912, MATCH($B$1, resultados!$A$1:$ZZ$1, 0))</f>
        <v/>
      </c>
      <c r="B918">
        <f>INDEX(resultados!$A$2:$ZZ$1352, 912, MATCH($B$2, resultados!$A$1:$ZZ$1, 0))</f>
        <v/>
      </c>
      <c r="C918">
        <f>INDEX(resultados!$A$2:$ZZ$1352, 912, MATCH($B$3, resultados!$A$1:$ZZ$1, 0))</f>
        <v/>
      </c>
    </row>
    <row r="919">
      <c r="A919">
        <f>INDEX(resultados!$A$2:$ZZ$1352, 913, MATCH($B$1, resultados!$A$1:$ZZ$1, 0))</f>
        <v/>
      </c>
      <c r="B919">
        <f>INDEX(resultados!$A$2:$ZZ$1352, 913, MATCH($B$2, resultados!$A$1:$ZZ$1, 0))</f>
        <v/>
      </c>
      <c r="C919">
        <f>INDEX(resultados!$A$2:$ZZ$1352, 913, MATCH($B$3, resultados!$A$1:$ZZ$1, 0))</f>
        <v/>
      </c>
    </row>
    <row r="920">
      <c r="A920">
        <f>INDEX(resultados!$A$2:$ZZ$1352, 914, MATCH($B$1, resultados!$A$1:$ZZ$1, 0))</f>
        <v/>
      </c>
      <c r="B920">
        <f>INDEX(resultados!$A$2:$ZZ$1352, 914, MATCH($B$2, resultados!$A$1:$ZZ$1, 0))</f>
        <v/>
      </c>
      <c r="C920">
        <f>INDEX(resultados!$A$2:$ZZ$1352, 914, MATCH($B$3, resultados!$A$1:$ZZ$1, 0))</f>
        <v/>
      </c>
    </row>
    <row r="921">
      <c r="A921">
        <f>INDEX(resultados!$A$2:$ZZ$1352, 915, MATCH($B$1, resultados!$A$1:$ZZ$1, 0))</f>
        <v/>
      </c>
      <c r="B921">
        <f>INDEX(resultados!$A$2:$ZZ$1352, 915, MATCH($B$2, resultados!$A$1:$ZZ$1, 0))</f>
        <v/>
      </c>
      <c r="C921">
        <f>INDEX(resultados!$A$2:$ZZ$1352, 915, MATCH($B$3, resultados!$A$1:$ZZ$1, 0))</f>
        <v/>
      </c>
    </row>
    <row r="922">
      <c r="A922">
        <f>INDEX(resultados!$A$2:$ZZ$1352, 916, MATCH($B$1, resultados!$A$1:$ZZ$1, 0))</f>
        <v/>
      </c>
      <c r="B922">
        <f>INDEX(resultados!$A$2:$ZZ$1352, 916, MATCH($B$2, resultados!$A$1:$ZZ$1, 0))</f>
        <v/>
      </c>
      <c r="C922">
        <f>INDEX(resultados!$A$2:$ZZ$1352, 916, MATCH($B$3, resultados!$A$1:$ZZ$1, 0))</f>
        <v/>
      </c>
    </row>
    <row r="923">
      <c r="A923">
        <f>INDEX(resultados!$A$2:$ZZ$1352, 917, MATCH($B$1, resultados!$A$1:$ZZ$1, 0))</f>
        <v/>
      </c>
      <c r="B923">
        <f>INDEX(resultados!$A$2:$ZZ$1352, 917, MATCH($B$2, resultados!$A$1:$ZZ$1, 0))</f>
        <v/>
      </c>
      <c r="C923">
        <f>INDEX(resultados!$A$2:$ZZ$1352, 917, MATCH($B$3, resultados!$A$1:$ZZ$1, 0))</f>
        <v/>
      </c>
    </row>
    <row r="924">
      <c r="A924">
        <f>INDEX(resultados!$A$2:$ZZ$1352, 918, MATCH($B$1, resultados!$A$1:$ZZ$1, 0))</f>
        <v/>
      </c>
      <c r="B924">
        <f>INDEX(resultados!$A$2:$ZZ$1352, 918, MATCH($B$2, resultados!$A$1:$ZZ$1, 0))</f>
        <v/>
      </c>
      <c r="C924">
        <f>INDEX(resultados!$A$2:$ZZ$1352, 918, MATCH($B$3, resultados!$A$1:$ZZ$1, 0))</f>
        <v/>
      </c>
    </row>
    <row r="925">
      <c r="A925">
        <f>INDEX(resultados!$A$2:$ZZ$1352, 919, MATCH($B$1, resultados!$A$1:$ZZ$1, 0))</f>
        <v/>
      </c>
      <c r="B925">
        <f>INDEX(resultados!$A$2:$ZZ$1352, 919, MATCH($B$2, resultados!$A$1:$ZZ$1, 0))</f>
        <v/>
      </c>
      <c r="C925">
        <f>INDEX(resultados!$A$2:$ZZ$1352, 919, MATCH($B$3, resultados!$A$1:$ZZ$1, 0))</f>
        <v/>
      </c>
    </row>
    <row r="926">
      <c r="A926">
        <f>INDEX(resultados!$A$2:$ZZ$1352, 920, MATCH($B$1, resultados!$A$1:$ZZ$1, 0))</f>
        <v/>
      </c>
      <c r="B926">
        <f>INDEX(resultados!$A$2:$ZZ$1352, 920, MATCH($B$2, resultados!$A$1:$ZZ$1, 0))</f>
        <v/>
      </c>
      <c r="C926">
        <f>INDEX(resultados!$A$2:$ZZ$1352, 920, MATCH($B$3, resultados!$A$1:$ZZ$1, 0))</f>
        <v/>
      </c>
    </row>
    <row r="927">
      <c r="A927">
        <f>INDEX(resultados!$A$2:$ZZ$1352, 921, MATCH($B$1, resultados!$A$1:$ZZ$1, 0))</f>
        <v/>
      </c>
      <c r="B927">
        <f>INDEX(resultados!$A$2:$ZZ$1352, 921, MATCH($B$2, resultados!$A$1:$ZZ$1, 0))</f>
        <v/>
      </c>
      <c r="C927">
        <f>INDEX(resultados!$A$2:$ZZ$1352, 921, MATCH($B$3, resultados!$A$1:$ZZ$1, 0))</f>
        <v/>
      </c>
    </row>
    <row r="928">
      <c r="A928">
        <f>INDEX(resultados!$A$2:$ZZ$1352, 922, MATCH($B$1, resultados!$A$1:$ZZ$1, 0))</f>
        <v/>
      </c>
      <c r="B928">
        <f>INDEX(resultados!$A$2:$ZZ$1352, 922, MATCH($B$2, resultados!$A$1:$ZZ$1, 0))</f>
        <v/>
      </c>
      <c r="C928">
        <f>INDEX(resultados!$A$2:$ZZ$1352, 922, MATCH($B$3, resultados!$A$1:$ZZ$1, 0))</f>
        <v/>
      </c>
    </row>
    <row r="929">
      <c r="A929">
        <f>INDEX(resultados!$A$2:$ZZ$1352, 923, MATCH($B$1, resultados!$A$1:$ZZ$1, 0))</f>
        <v/>
      </c>
      <c r="B929">
        <f>INDEX(resultados!$A$2:$ZZ$1352, 923, MATCH($B$2, resultados!$A$1:$ZZ$1, 0))</f>
        <v/>
      </c>
      <c r="C929">
        <f>INDEX(resultados!$A$2:$ZZ$1352, 923, MATCH($B$3, resultados!$A$1:$ZZ$1, 0))</f>
        <v/>
      </c>
    </row>
    <row r="930">
      <c r="A930">
        <f>INDEX(resultados!$A$2:$ZZ$1352, 924, MATCH($B$1, resultados!$A$1:$ZZ$1, 0))</f>
        <v/>
      </c>
      <c r="B930">
        <f>INDEX(resultados!$A$2:$ZZ$1352, 924, MATCH($B$2, resultados!$A$1:$ZZ$1, 0))</f>
        <v/>
      </c>
      <c r="C930">
        <f>INDEX(resultados!$A$2:$ZZ$1352, 924, MATCH($B$3, resultados!$A$1:$ZZ$1, 0))</f>
        <v/>
      </c>
    </row>
    <row r="931">
      <c r="A931">
        <f>INDEX(resultados!$A$2:$ZZ$1352, 925, MATCH($B$1, resultados!$A$1:$ZZ$1, 0))</f>
        <v/>
      </c>
      <c r="B931">
        <f>INDEX(resultados!$A$2:$ZZ$1352, 925, MATCH($B$2, resultados!$A$1:$ZZ$1, 0))</f>
        <v/>
      </c>
      <c r="C931">
        <f>INDEX(resultados!$A$2:$ZZ$1352, 925, MATCH($B$3, resultados!$A$1:$ZZ$1, 0))</f>
        <v/>
      </c>
    </row>
    <row r="932">
      <c r="A932">
        <f>INDEX(resultados!$A$2:$ZZ$1352, 926, MATCH($B$1, resultados!$A$1:$ZZ$1, 0))</f>
        <v/>
      </c>
      <c r="B932">
        <f>INDEX(resultados!$A$2:$ZZ$1352, 926, MATCH($B$2, resultados!$A$1:$ZZ$1, 0))</f>
        <v/>
      </c>
      <c r="C932">
        <f>INDEX(resultados!$A$2:$ZZ$1352, 926, MATCH($B$3, resultados!$A$1:$ZZ$1, 0))</f>
        <v/>
      </c>
    </row>
    <row r="933">
      <c r="A933">
        <f>INDEX(resultados!$A$2:$ZZ$1352, 927, MATCH($B$1, resultados!$A$1:$ZZ$1, 0))</f>
        <v/>
      </c>
      <c r="B933">
        <f>INDEX(resultados!$A$2:$ZZ$1352, 927, MATCH($B$2, resultados!$A$1:$ZZ$1, 0))</f>
        <v/>
      </c>
      <c r="C933">
        <f>INDEX(resultados!$A$2:$ZZ$1352, 927, MATCH($B$3, resultados!$A$1:$ZZ$1, 0))</f>
        <v/>
      </c>
    </row>
    <row r="934">
      <c r="A934">
        <f>INDEX(resultados!$A$2:$ZZ$1352, 928, MATCH($B$1, resultados!$A$1:$ZZ$1, 0))</f>
        <v/>
      </c>
      <c r="B934">
        <f>INDEX(resultados!$A$2:$ZZ$1352, 928, MATCH($B$2, resultados!$A$1:$ZZ$1, 0))</f>
        <v/>
      </c>
      <c r="C934">
        <f>INDEX(resultados!$A$2:$ZZ$1352, 928, MATCH($B$3, resultados!$A$1:$ZZ$1, 0))</f>
        <v/>
      </c>
    </row>
    <row r="935">
      <c r="A935">
        <f>INDEX(resultados!$A$2:$ZZ$1352, 929, MATCH($B$1, resultados!$A$1:$ZZ$1, 0))</f>
        <v/>
      </c>
      <c r="B935">
        <f>INDEX(resultados!$A$2:$ZZ$1352, 929, MATCH($B$2, resultados!$A$1:$ZZ$1, 0))</f>
        <v/>
      </c>
      <c r="C935">
        <f>INDEX(resultados!$A$2:$ZZ$1352, 929, MATCH($B$3, resultados!$A$1:$ZZ$1, 0))</f>
        <v/>
      </c>
    </row>
    <row r="936">
      <c r="A936">
        <f>INDEX(resultados!$A$2:$ZZ$1352, 930, MATCH($B$1, resultados!$A$1:$ZZ$1, 0))</f>
        <v/>
      </c>
      <c r="B936">
        <f>INDEX(resultados!$A$2:$ZZ$1352, 930, MATCH($B$2, resultados!$A$1:$ZZ$1, 0))</f>
        <v/>
      </c>
      <c r="C936">
        <f>INDEX(resultados!$A$2:$ZZ$1352, 930, MATCH($B$3, resultados!$A$1:$ZZ$1, 0))</f>
        <v/>
      </c>
    </row>
    <row r="937">
      <c r="A937">
        <f>INDEX(resultados!$A$2:$ZZ$1352, 931, MATCH($B$1, resultados!$A$1:$ZZ$1, 0))</f>
        <v/>
      </c>
      <c r="B937">
        <f>INDEX(resultados!$A$2:$ZZ$1352, 931, MATCH($B$2, resultados!$A$1:$ZZ$1, 0))</f>
        <v/>
      </c>
      <c r="C937">
        <f>INDEX(resultados!$A$2:$ZZ$1352, 931, MATCH($B$3, resultados!$A$1:$ZZ$1, 0))</f>
        <v/>
      </c>
    </row>
    <row r="938">
      <c r="A938">
        <f>INDEX(resultados!$A$2:$ZZ$1352, 932, MATCH($B$1, resultados!$A$1:$ZZ$1, 0))</f>
        <v/>
      </c>
      <c r="B938">
        <f>INDEX(resultados!$A$2:$ZZ$1352, 932, MATCH($B$2, resultados!$A$1:$ZZ$1, 0))</f>
        <v/>
      </c>
      <c r="C938">
        <f>INDEX(resultados!$A$2:$ZZ$1352, 932, MATCH($B$3, resultados!$A$1:$ZZ$1, 0))</f>
        <v/>
      </c>
    </row>
    <row r="939">
      <c r="A939">
        <f>INDEX(resultados!$A$2:$ZZ$1352, 933, MATCH($B$1, resultados!$A$1:$ZZ$1, 0))</f>
        <v/>
      </c>
      <c r="B939">
        <f>INDEX(resultados!$A$2:$ZZ$1352, 933, MATCH($B$2, resultados!$A$1:$ZZ$1, 0))</f>
        <v/>
      </c>
      <c r="C939">
        <f>INDEX(resultados!$A$2:$ZZ$1352, 933, MATCH($B$3, resultados!$A$1:$ZZ$1, 0))</f>
        <v/>
      </c>
    </row>
    <row r="940">
      <c r="A940">
        <f>INDEX(resultados!$A$2:$ZZ$1352, 934, MATCH($B$1, resultados!$A$1:$ZZ$1, 0))</f>
        <v/>
      </c>
      <c r="B940">
        <f>INDEX(resultados!$A$2:$ZZ$1352, 934, MATCH($B$2, resultados!$A$1:$ZZ$1, 0))</f>
        <v/>
      </c>
      <c r="C940">
        <f>INDEX(resultados!$A$2:$ZZ$1352, 934, MATCH($B$3, resultados!$A$1:$ZZ$1, 0))</f>
        <v/>
      </c>
    </row>
    <row r="941">
      <c r="A941">
        <f>INDEX(resultados!$A$2:$ZZ$1352, 935, MATCH($B$1, resultados!$A$1:$ZZ$1, 0))</f>
        <v/>
      </c>
      <c r="B941">
        <f>INDEX(resultados!$A$2:$ZZ$1352, 935, MATCH($B$2, resultados!$A$1:$ZZ$1, 0))</f>
        <v/>
      </c>
      <c r="C941">
        <f>INDEX(resultados!$A$2:$ZZ$1352, 935, MATCH($B$3, resultados!$A$1:$ZZ$1, 0))</f>
        <v/>
      </c>
    </row>
    <row r="942">
      <c r="A942">
        <f>INDEX(resultados!$A$2:$ZZ$1352, 936, MATCH($B$1, resultados!$A$1:$ZZ$1, 0))</f>
        <v/>
      </c>
      <c r="B942">
        <f>INDEX(resultados!$A$2:$ZZ$1352, 936, MATCH($B$2, resultados!$A$1:$ZZ$1, 0))</f>
        <v/>
      </c>
      <c r="C942">
        <f>INDEX(resultados!$A$2:$ZZ$1352, 936, MATCH($B$3, resultados!$A$1:$ZZ$1, 0))</f>
        <v/>
      </c>
    </row>
    <row r="943">
      <c r="A943">
        <f>INDEX(resultados!$A$2:$ZZ$1352, 937, MATCH($B$1, resultados!$A$1:$ZZ$1, 0))</f>
        <v/>
      </c>
      <c r="B943">
        <f>INDEX(resultados!$A$2:$ZZ$1352, 937, MATCH($B$2, resultados!$A$1:$ZZ$1, 0))</f>
        <v/>
      </c>
      <c r="C943">
        <f>INDEX(resultados!$A$2:$ZZ$1352, 937, MATCH($B$3, resultados!$A$1:$ZZ$1, 0))</f>
        <v/>
      </c>
    </row>
    <row r="944">
      <c r="A944">
        <f>INDEX(resultados!$A$2:$ZZ$1352, 938, MATCH($B$1, resultados!$A$1:$ZZ$1, 0))</f>
        <v/>
      </c>
      <c r="B944">
        <f>INDEX(resultados!$A$2:$ZZ$1352, 938, MATCH($B$2, resultados!$A$1:$ZZ$1, 0))</f>
        <v/>
      </c>
      <c r="C944">
        <f>INDEX(resultados!$A$2:$ZZ$1352, 938, MATCH($B$3, resultados!$A$1:$ZZ$1, 0))</f>
        <v/>
      </c>
    </row>
    <row r="945">
      <c r="A945">
        <f>INDEX(resultados!$A$2:$ZZ$1352, 939, MATCH($B$1, resultados!$A$1:$ZZ$1, 0))</f>
        <v/>
      </c>
      <c r="B945">
        <f>INDEX(resultados!$A$2:$ZZ$1352, 939, MATCH($B$2, resultados!$A$1:$ZZ$1, 0))</f>
        <v/>
      </c>
      <c r="C945">
        <f>INDEX(resultados!$A$2:$ZZ$1352, 939, MATCH($B$3, resultados!$A$1:$ZZ$1, 0))</f>
        <v/>
      </c>
    </row>
    <row r="946">
      <c r="A946">
        <f>INDEX(resultados!$A$2:$ZZ$1352, 940, MATCH($B$1, resultados!$A$1:$ZZ$1, 0))</f>
        <v/>
      </c>
      <c r="B946">
        <f>INDEX(resultados!$A$2:$ZZ$1352, 940, MATCH($B$2, resultados!$A$1:$ZZ$1, 0))</f>
        <v/>
      </c>
      <c r="C946">
        <f>INDEX(resultados!$A$2:$ZZ$1352, 940, MATCH($B$3, resultados!$A$1:$ZZ$1, 0))</f>
        <v/>
      </c>
    </row>
    <row r="947">
      <c r="A947">
        <f>INDEX(resultados!$A$2:$ZZ$1352, 941, MATCH($B$1, resultados!$A$1:$ZZ$1, 0))</f>
        <v/>
      </c>
      <c r="B947">
        <f>INDEX(resultados!$A$2:$ZZ$1352, 941, MATCH($B$2, resultados!$A$1:$ZZ$1, 0))</f>
        <v/>
      </c>
      <c r="C947">
        <f>INDEX(resultados!$A$2:$ZZ$1352, 941, MATCH($B$3, resultados!$A$1:$ZZ$1, 0))</f>
        <v/>
      </c>
    </row>
    <row r="948">
      <c r="A948">
        <f>INDEX(resultados!$A$2:$ZZ$1352, 942, MATCH($B$1, resultados!$A$1:$ZZ$1, 0))</f>
        <v/>
      </c>
      <c r="B948">
        <f>INDEX(resultados!$A$2:$ZZ$1352, 942, MATCH($B$2, resultados!$A$1:$ZZ$1, 0))</f>
        <v/>
      </c>
      <c r="C948">
        <f>INDEX(resultados!$A$2:$ZZ$1352, 942, MATCH($B$3, resultados!$A$1:$ZZ$1, 0))</f>
        <v/>
      </c>
    </row>
    <row r="949">
      <c r="A949">
        <f>INDEX(resultados!$A$2:$ZZ$1352, 943, MATCH($B$1, resultados!$A$1:$ZZ$1, 0))</f>
        <v/>
      </c>
      <c r="B949">
        <f>INDEX(resultados!$A$2:$ZZ$1352, 943, MATCH($B$2, resultados!$A$1:$ZZ$1, 0))</f>
        <v/>
      </c>
      <c r="C949">
        <f>INDEX(resultados!$A$2:$ZZ$1352, 943, MATCH($B$3, resultados!$A$1:$ZZ$1, 0))</f>
        <v/>
      </c>
    </row>
    <row r="950">
      <c r="A950">
        <f>INDEX(resultados!$A$2:$ZZ$1352, 944, MATCH($B$1, resultados!$A$1:$ZZ$1, 0))</f>
        <v/>
      </c>
      <c r="B950">
        <f>INDEX(resultados!$A$2:$ZZ$1352, 944, MATCH($B$2, resultados!$A$1:$ZZ$1, 0))</f>
        <v/>
      </c>
      <c r="C950">
        <f>INDEX(resultados!$A$2:$ZZ$1352, 944, MATCH($B$3, resultados!$A$1:$ZZ$1, 0))</f>
        <v/>
      </c>
    </row>
    <row r="951">
      <c r="A951">
        <f>INDEX(resultados!$A$2:$ZZ$1352, 945, MATCH($B$1, resultados!$A$1:$ZZ$1, 0))</f>
        <v/>
      </c>
      <c r="B951">
        <f>INDEX(resultados!$A$2:$ZZ$1352, 945, MATCH($B$2, resultados!$A$1:$ZZ$1, 0))</f>
        <v/>
      </c>
      <c r="C951">
        <f>INDEX(resultados!$A$2:$ZZ$1352, 945, MATCH($B$3, resultados!$A$1:$ZZ$1, 0))</f>
        <v/>
      </c>
    </row>
    <row r="952">
      <c r="A952">
        <f>INDEX(resultados!$A$2:$ZZ$1352, 946, MATCH($B$1, resultados!$A$1:$ZZ$1, 0))</f>
        <v/>
      </c>
      <c r="B952">
        <f>INDEX(resultados!$A$2:$ZZ$1352, 946, MATCH($B$2, resultados!$A$1:$ZZ$1, 0))</f>
        <v/>
      </c>
      <c r="C952">
        <f>INDEX(resultados!$A$2:$ZZ$1352, 946, MATCH($B$3, resultados!$A$1:$ZZ$1, 0))</f>
        <v/>
      </c>
    </row>
    <row r="953">
      <c r="A953">
        <f>INDEX(resultados!$A$2:$ZZ$1352, 947, MATCH($B$1, resultados!$A$1:$ZZ$1, 0))</f>
        <v/>
      </c>
      <c r="B953">
        <f>INDEX(resultados!$A$2:$ZZ$1352, 947, MATCH($B$2, resultados!$A$1:$ZZ$1, 0))</f>
        <v/>
      </c>
      <c r="C953">
        <f>INDEX(resultados!$A$2:$ZZ$1352, 947, MATCH($B$3, resultados!$A$1:$ZZ$1, 0))</f>
        <v/>
      </c>
    </row>
    <row r="954">
      <c r="A954">
        <f>INDEX(resultados!$A$2:$ZZ$1352, 948, MATCH($B$1, resultados!$A$1:$ZZ$1, 0))</f>
        <v/>
      </c>
      <c r="B954">
        <f>INDEX(resultados!$A$2:$ZZ$1352, 948, MATCH($B$2, resultados!$A$1:$ZZ$1, 0))</f>
        <v/>
      </c>
      <c r="C954">
        <f>INDEX(resultados!$A$2:$ZZ$1352, 948, MATCH($B$3, resultados!$A$1:$ZZ$1, 0))</f>
        <v/>
      </c>
    </row>
    <row r="955">
      <c r="A955">
        <f>INDEX(resultados!$A$2:$ZZ$1352, 949, MATCH($B$1, resultados!$A$1:$ZZ$1, 0))</f>
        <v/>
      </c>
      <c r="B955">
        <f>INDEX(resultados!$A$2:$ZZ$1352, 949, MATCH($B$2, resultados!$A$1:$ZZ$1, 0))</f>
        <v/>
      </c>
      <c r="C955">
        <f>INDEX(resultados!$A$2:$ZZ$1352, 949, MATCH($B$3, resultados!$A$1:$ZZ$1, 0))</f>
        <v/>
      </c>
    </row>
    <row r="956">
      <c r="A956">
        <f>INDEX(resultados!$A$2:$ZZ$1352, 950, MATCH($B$1, resultados!$A$1:$ZZ$1, 0))</f>
        <v/>
      </c>
      <c r="B956">
        <f>INDEX(resultados!$A$2:$ZZ$1352, 950, MATCH($B$2, resultados!$A$1:$ZZ$1, 0))</f>
        <v/>
      </c>
      <c r="C956">
        <f>INDEX(resultados!$A$2:$ZZ$1352, 950, MATCH($B$3, resultados!$A$1:$ZZ$1, 0))</f>
        <v/>
      </c>
    </row>
    <row r="957">
      <c r="A957">
        <f>INDEX(resultados!$A$2:$ZZ$1352, 951, MATCH($B$1, resultados!$A$1:$ZZ$1, 0))</f>
        <v/>
      </c>
      <c r="B957">
        <f>INDEX(resultados!$A$2:$ZZ$1352, 951, MATCH($B$2, resultados!$A$1:$ZZ$1, 0))</f>
        <v/>
      </c>
      <c r="C957">
        <f>INDEX(resultados!$A$2:$ZZ$1352, 951, MATCH($B$3, resultados!$A$1:$ZZ$1, 0))</f>
        <v/>
      </c>
    </row>
    <row r="958">
      <c r="A958">
        <f>INDEX(resultados!$A$2:$ZZ$1352, 952, MATCH($B$1, resultados!$A$1:$ZZ$1, 0))</f>
        <v/>
      </c>
      <c r="B958">
        <f>INDEX(resultados!$A$2:$ZZ$1352, 952, MATCH($B$2, resultados!$A$1:$ZZ$1, 0))</f>
        <v/>
      </c>
      <c r="C958">
        <f>INDEX(resultados!$A$2:$ZZ$1352, 952, MATCH($B$3, resultados!$A$1:$ZZ$1, 0))</f>
        <v/>
      </c>
    </row>
    <row r="959">
      <c r="A959">
        <f>INDEX(resultados!$A$2:$ZZ$1352, 953, MATCH($B$1, resultados!$A$1:$ZZ$1, 0))</f>
        <v/>
      </c>
      <c r="B959">
        <f>INDEX(resultados!$A$2:$ZZ$1352, 953, MATCH($B$2, resultados!$A$1:$ZZ$1, 0))</f>
        <v/>
      </c>
      <c r="C959">
        <f>INDEX(resultados!$A$2:$ZZ$1352, 953, MATCH($B$3, resultados!$A$1:$ZZ$1, 0))</f>
        <v/>
      </c>
    </row>
    <row r="960">
      <c r="A960">
        <f>INDEX(resultados!$A$2:$ZZ$1352, 954, MATCH($B$1, resultados!$A$1:$ZZ$1, 0))</f>
        <v/>
      </c>
      <c r="B960">
        <f>INDEX(resultados!$A$2:$ZZ$1352, 954, MATCH($B$2, resultados!$A$1:$ZZ$1, 0))</f>
        <v/>
      </c>
      <c r="C960">
        <f>INDEX(resultados!$A$2:$ZZ$1352, 954, MATCH($B$3, resultados!$A$1:$ZZ$1, 0))</f>
        <v/>
      </c>
    </row>
    <row r="961">
      <c r="A961">
        <f>INDEX(resultados!$A$2:$ZZ$1352, 955, MATCH($B$1, resultados!$A$1:$ZZ$1, 0))</f>
        <v/>
      </c>
      <c r="B961">
        <f>INDEX(resultados!$A$2:$ZZ$1352, 955, MATCH($B$2, resultados!$A$1:$ZZ$1, 0))</f>
        <v/>
      </c>
      <c r="C961">
        <f>INDEX(resultados!$A$2:$ZZ$1352, 955, MATCH($B$3, resultados!$A$1:$ZZ$1, 0))</f>
        <v/>
      </c>
    </row>
    <row r="962">
      <c r="A962">
        <f>INDEX(resultados!$A$2:$ZZ$1352, 956, MATCH($B$1, resultados!$A$1:$ZZ$1, 0))</f>
        <v/>
      </c>
      <c r="B962">
        <f>INDEX(resultados!$A$2:$ZZ$1352, 956, MATCH($B$2, resultados!$A$1:$ZZ$1, 0))</f>
        <v/>
      </c>
      <c r="C962">
        <f>INDEX(resultados!$A$2:$ZZ$1352, 956, MATCH($B$3, resultados!$A$1:$ZZ$1, 0))</f>
        <v/>
      </c>
    </row>
    <row r="963">
      <c r="A963">
        <f>INDEX(resultados!$A$2:$ZZ$1352, 957, MATCH($B$1, resultados!$A$1:$ZZ$1, 0))</f>
        <v/>
      </c>
      <c r="B963">
        <f>INDEX(resultados!$A$2:$ZZ$1352, 957, MATCH($B$2, resultados!$A$1:$ZZ$1, 0))</f>
        <v/>
      </c>
      <c r="C963">
        <f>INDEX(resultados!$A$2:$ZZ$1352, 957, MATCH($B$3, resultados!$A$1:$ZZ$1, 0))</f>
        <v/>
      </c>
    </row>
    <row r="964">
      <c r="A964">
        <f>INDEX(resultados!$A$2:$ZZ$1352, 958, MATCH($B$1, resultados!$A$1:$ZZ$1, 0))</f>
        <v/>
      </c>
      <c r="B964">
        <f>INDEX(resultados!$A$2:$ZZ$1352, 958, MATCH($B$2, resultados!$A$1:$ZZ$1, 0))</f>
        <v/>
      </c>
      <c r="C964">
        <f>INDEX(resultados!$A$2:$ZZ$1352, 958, MATCH($B$3, resultados!$A$1:$ZZ$1, 0))</f>
        <v/>
      </c>
    </row>
    <row r="965">
      <c r="A965">
        <f>INDEX(resultados!$A$2:$ZZ$1352, 959, MATCH($B$1, resultados!$A$1:$ZZ$1, 0))</f>
        <v/>
      </c>
      <c r="B965">
        <f>INDEX(resultados!$A$2:$ZZ$1352, 959, MATCH($B$2, resultados!$A$1:$ZZ$1, 0))</f>
        <v/>
      </c>
      <c r="C965">
        <f>INDEX(resultados!$A$2:$ZZ$1352, 959, MATCH($B$3, resultados!$A$1:$ZZ$1, 0))</f>
        <v/>
      </c>
    </row>
    <row r="966">
      <c r="A966">
        <f>INDEX(resultados!$A$2:$ZZ$1352, 960, MATCH($B$1, resultados!$A$1:$ZZ$1, 0))</f>
        <v/>
      </c>
      <c r="B966">
        <f>INDEX(resultados!$A$2:$ZZ$1352, 960, MATCH($B$2, resultados!$A$1:$ZZ$1, 0))</f>
        <v/>
      </c>
      <c r="C966">
        <f>INDEX(resultados!$A$2:$ZZ$1352, 960, MATCH($B$3, resultados!$A$1:$ZZ$1, 0))</f>
        <v/>
      </c>
    </row>
    <row r="967">
      <c r="A967">
        <f>INDEX(resultados!$A$2:$ZZ$1352, 961, MATCH($B$1, resultados!$A$1:$ZZ$1, 0))</f>
        <v/>
      </c>
      <c r="B967">
        <f>INDEX(resultados!$A$2:$ZZ$1352, 961, MATCH($B$2, resultados!$A$1:$ZZ$1, 0))</f>
        <v/>
      </c>
      <c r="C967">
        <f>INDEX(resultados!$A$2:$ZZ$1352, 961, MATCH($B$3, resultados!$A$1:$ZZ$1, 0))</f>
        <v/>
      </c>
    </row>
    <row r="968">
      <c r="A968">
        <f>INDEX(resultados!$A$2:$ZZ$1352, 962, MATCH($B$1, resultados!$A$1:$ZZ$1, 0))</f>
        <v/>
      </c>
      <c r="B968">
        <f>INDEX(resultados!$A$2:$ZZ$1352, 962, MATCH($B$2, resultados!$A$1:$ZZ$1, 0))</f>
        <v/>
      </c>
      <c r="C968">
        <f>INDEX(resultados!$A$2:$ZZ$1352, 962, MATCH($B$3, resultados!$A$1:$ZZ$1, 0))</f>
        <v/>
      </c>
    </row>
    <row r="969">
      <c r="A969">
        <f>INDEX(resultados!$A$2:$ZZ$1352, 963, MATCH($B$1, resultados!$A$1:$ZZ$1, 0))</f>
        <v/>
      </c>
      <c r="B969">
        <f>INDEX(resultados!$A$2:$ZZ$1352, 963, MATCH($B$2, resultados!$A$1:$ZZ$1, 0))</f>
        <v/>
      </c>
      <c r="C969">
        <f>INDEX(resultados!$A$2:$ZZ$1352, 963, MATCH($B$3, resultados!$A$1:$ZZ$1, 0))</f>
        <v/>
      </c>
    </row>
    <row r="970">
      <c r="A970">
        <f>INDEX(resultados!$A$2:$ZZ$1352, 964, MATCH($B$1, resultados!$A$1:$ZZ$1, 0))</f>
        <v/>
      </c>
      <c r="B970">
        <f>INDEX(resultados!$A$2:$ZZ$1352, 964, MATCH($B$2, resultados!$A$1:$ZZ$1, 0))</f>
        <v/>
      </c>
      <c r="C970">
        <f>INDEX(resultados!$A$2:$ZZ$1352, 964, MATCH($B$3, resultados!$A$1:$ZZ$1, 0))</f>
        <v/>
      </c>
    </row>
    <row r="971">
      <c r="A971">
        <f>INDEX(resultados!$A$2:$ZZ$1352, 965, MATCH($B$1, resultados!$A$1:$ZZ$1, 0))</f>
        <v/>
      </c>
      <c r="B971">
        <f>INDEX(resultados!$A$2:$ZZ$1352, 965, MATCH($B$2, resultados!$A$1:$ZZ$1, 0))</f>
        <v/>
      </c>
      <c r="C971">
        <f>INDEX(resultados!$A$2:$ZZ$1352, 965, MATCH($B$3, resultados!$A$1:$ZZ$1, 0))</f>
        <v/>
      </c>
    </row>
    <row r="972">
      <c r="A972">
        <f>INDEX(resultados!$A$2:$ZZ$1352, 966, MATCH($B$1, resultados!$A$1:$ZZ$1, 0))</f>
        <v/>
      </c>
      <c r="B972">
        <f>INDEX(resultados!$A$2:$ZZ$1352, 966, MATCH($B$2, resultados!$A$1:$ZZ$1, 0))</f>
        <v/>
      </c>
      <c r="C972">
        <f>INDEX(resultados!$A$2:$ZZ$1352, 966, MATCH($B$3, resultados!$A$1:$ZZ$1, 0))</f>
        <v/>
      </c>
    </row>
    <row r="973">
      <c r="A973">
        <f>INDEX(resultados!$A$2:$ZZ$1352, 967, MATCH($B$1, resultados!$A$1:$ZZ$1, 0))</f>
        <v/>
      </c>
      <c r="B973">
        <f>INDEX(resultados!$A$2:$ZZ$1352, 967, MATCH($B$2, resultados!$A$1:$ZZ$1, 0))</f>
        <v/>
      </c>
      <c r="C973">
        <f>INDEX(resultados!$A$2:$ZZ$1352, 967, MATCH($B$3, resultados!$A$1:$ZZ$1, 0))</f>
        <v/>
      </c>
    </row>
    <row r="974">
      <c r="A974">
        <f>INDEX(resultados!$A$2:$ZZ$1352, 968, MATCH($B$1, resultados!$A$1:$ZZ$1, 0))</f>
        <v/>
      </c>
      <c r="B974">
        <f>INDEX(resultados!$A$2:$ZZ$1352, 968, MATCH($B$2, resultados!$A$1:$ZZ$1, 0))</f>
        <v/>
      </c>
      <c r="C974">
        <f>INDEX(resultados!$A$2:$ZZ$1352, 968, MATCH($B$3, resultados!$A$1:$ZZ$1, 0))</f>
        <v/>
      </c>
    </row>
    <row r="975">
      <c r="A975">
        <f>INDEX(resultados!$A$2:$ZZ$1352, 969, MATCH($B$1, resultados!$A$1:$ZZ$1, 0))</f>
        <v/>
      </c>
      <c r="B975">
        <f>INDEX(resultados!$A$2:$ZZ$1352, 969, MATCH($B$2, resultados!$A$1:$ZZ$1, 0))</f>
        <v/>
      </c>
      <c r="C975">
        <f>INDEX(resultados!$A$2:$ZZ$1352, 969, MATCH($B$3, resultados!$A$1:$ZZ$1, 0))</f>
        <v/>
      </c>
    </row>
    <row r="976">
      <c r="A976">
        <f>INDEX(resultados!$A$2:$ZZ$1352, 970, MATCH($B$1, resultados!$A$1:$ZZ$1, 0))</f>
        <v/>
      </c>
      <c r="B976">
        <f>INDEX(resultados!$A$2:$ZZ$1352, 970, MATCH($B$2, resultados!$A$1:$ZZ$1, 0))</f>
        <v/>
      </c>
      <c r="C976">
        <f>INDEX(resultados!$A$2:$ZZ$1352, 970, MATCH($B$3, resultados!$A$1:$ZZ$1, 0))</f>
        <v/>
      </c>
    </row>
    <row r="977">
      <c r="A977">
        <f>INDEX(resultados!$A$2:$ZZ$1352, 971, MATCH($B$1, resultados!$A$1:$ZZ$1, 0))</f>
        <v/>
      </c>
      <c r="B977">
        <f>INDEX(resultados!$A$2:$ZZ$1352, 971, MATCH($B$2, resultados!$A$1:$ZZ$1, 0))</f>
        <v/>
      </c>
      <c r="C977">
        <f>INDEX(resultados!$A$2:$ZZ$1352, 971, MATCH($B$3, resultados!$A$1:$ZZ$1, 0))</f>
        <v/>
      </c>
    </row>
    <row r="978">
      <c r="A978">
        <f>INDEX(resultados!$A$2:$ZZ$1352, 972, MATCH($B$1, resultados!$A$1:$ZZ$1, 0))</f>
        <v/>
      </c>
      <c r="B978">
        <f>INDEX(resultados!$A$2:$ZZ$1352, 972, MATCH($B$2, resultados!$A$1:$ZZ$1, 0))</f>
        <v/>
      </c>
      <c r="C978">
        <f>INDEX(resultados!$A$2:$ZZ$1352, 972, MATCH($B$3, resultados!$A$1:$ZZ$1, 0))</f>
        <v/>
      </c>
    </row>
    <row r="979">
      <c r="A979">
        <f>INDEX(resultados!$A$2:$ZZ$1352, 973, MATCH($B$1, resultados!$A$1:$ZZ$1, 0))</f>
        <v/>
      </c>
      <c r="B979">
        <f>INDEX(resultados!$A$2:$ZZ$1352, 973, MATCH($B$2, resultados!$A$1:$ZZ$1, 0))</f>
        <v/>
      </c>
      <c r="C979">
        <f>INDEX(resultados!$A$2:$ZZ$1352, 973, MATCH($B$3, resultados!$A$1:$ZZ$1, 0))</f>
        <v/>
      </c>
    </row>
    <row r="980">
      <c r="A980">
        <f>INDEX(resultados!$A$2:$ZZ$1352, 974, MATCH($B$1, resultados!$A$1:$ZZ$1, 0))</f>
        <v/>
      </c>
      <c r="B980">
        <f>INDEX(resultados!$A$2:$ZZ$1352, 974, MATCH($B$2, resultados!$A$1:$ZZ$1, 0))</f>
        <v/>
      </c>
      <c r="C980">
        <f>INDEX(resultados!$A$2:$ZZ$1352, 974, MATCH($B$3, resultados!$A$1:$ZZ$1, 0))</f>
        <v/>
      </c>
    </row>
    <row r="981">
      <c r="A981">
        <f>INDEX(resultados!$A$2:$ZZ$1352, 975, MATCH($B$1, resultados!$A$1:$ZZ$1, 0))</f>
        <v/>
      </c>
      <c r="B981">
        <f>INDEX(resultados!$A$2:$ZZ$1352, 975, MATCH($B$2, resultados!$A$1:$ZZ$1, 0))</f>
        <v/>
      </c>
      <c r="C981">
        <f>INDEX(resultados!$A$2:$ZZ$1352, 975, MATCH($B$3, resultados!$A$1:$ZZ$1, 0))</f>
        <v/>
      </c>
    </row>
    <row r="982">
      <c r="A982">
        <f>INDEX(resultados!$A$2:$ZZ$1352, 976, MATCH($B$1, resultados!$A$1:$ZZ$1, 0))</f>
        <v/>
      </c>
      <c r="B982">
        <f>INDEX(resultados!$A$2:$ZZ$1352, 976, MATCH($B$2, resultados!$A$1:$ZZ$1, 0))</f>
        <v/>
      </c>
      <c r="C982">
        <f>INDEX(resultados!$A$2:$ZZ$1352, 976, MATCH($B$3, resultados!$A$1:$ZZ$1, 0))</f>
        <v/>
      </c>
    </row>
    <row r="983">
      <c r="A983">
        <f>INDEX(resultados!$A$2:$ZZ$1352, 977, MATCH($B$1, resultados!$A$1:$ZZ$1, 0))</f>
        <v/>
      </c>
      <c r="B983">
        <f>INDEX(resultados!$A$2:$ZZ$1352, 977, MATCH($B$2, resultados!$A$1:$ZZ$1, 0))</f>
        <v/>
      </c>
      <c r="C983">
        <f>INDEX(resultados!$A$2:$ZZ$1352, 977, MATCH($B$3, resultados!$A$1:$ZZ$1, 0))</f>
        <v/>
      </c>
    </row>
    <row r="984">
      <c r="A984">
        <f>INDEX(resultados!$A$2:$ZZ$1352, 978, MATCH($B$1, resultados!$A$1:$ZZ$1, 0))</f>
        <v/>
      </c>
      <c r="B984">
        <f>INDEX(resultados!$A$2:$ZZ$1352, 978, MATCH($B$2, resultados!$A$1:$ZZ$1, 0))</f>
        <v/>
      </c>
      <c r="C984">
        <f>INDEX(resultados!$A$2:$ZZ$1352, 978, MATCH($B$3, resultados!$A$1:$ZZ$1, 0))</f>
        <v/>
      </c>
    </row>
    <row r="985">
      <c r="A985">
        <f>INDEX(resultados!$A$2:$ZZ$1352, 979, MATCH($B$1, resultados!$A$1:$ZZ$1, 0))</f>
        <v/>
      </c>
      <c r="B985">
        <f>INDEX(resultados!$A$2:$ZZ$1352, 979, MATCH($B$2, resultados!$A$1:$ZZ$1, 0))</f>
        <v/>
      </c>
      <c r="C985">
        <f>INDEX(resultados!$A$2:$ZZ$1352, 979, MATCH($B$3, resultados!$A$1:$ZZ$1, 0))</f>
        <v/>
      </c>
    </row>
    <row r="986">
      <c r="A986">
        <f>INDEX(resultados!$A$2:$ZZ$1352, 980, MATCH($B$1, resultados!$A$1:$ZZ$1, 0))</f>
        <v/>
      </c>
      <c r="B986">
        <f>INDEX(resultados!$A$2:$ZZ$1352, 980, MATCH($B$2, resultados!$A$1:$ZZ$1, 0))</f>
        <v/>
      </c>
      <c r="C986">
        <f>INDEX(resultados!$A$2:$ZZ$1352, 980, MATCH($B$3, resultados!$A$1:$ZZ$1, 0))</f>
        <v/>
      </c>
    </row>
    <row r="987">
      <c r="A987">
        <f>INDEX(resultados!$A$2:$ZZ$1352, 981, MATCH($B$1, resultados!$A$1:$ZZ$1, 0))</f>
        <v/>
      </c>
      <c r="B987">
        <f>INDEX(resultados!$A$2:$ZZ$1352, 981, MATCH($B$2, resultados!$A$1:$ZZ$1, 0))</f>
        <v/>
      </c>
      <c r="C987">
        <f>INDEX(resultados!$A$2:$ZZ$1352, 981, MATCH($B$3, resultados!$A$1:$ZZ$1, 0))</f>
        <v/>
      </c>
    </row>
    <row r="988">
      <c r="A988">
        <f>INDEX(resultados!$A$2:$ZZ$1352, 982, MATCH($B$1, resultados!$A$1:$ZZ$1, 0))</f>
        <v/>
      </c>
      <c r="B988">
        <f>INDEX(resultados!$A$2:$ZZ$1352, 982, MATCH($B$2, resultados!$A$1:$ZZ$1, 0))</f>
        <v/>
      </c>
      <c r="C988">
        <f>INDEX(resultados!$A$2:$ZZ$1352, 982, MATCH($B$3, resultados!$A$1:$ZZ$1, 0))</f>
        <v/>
      </c>
    </row>
    <row r="989">
      <c r="A989">
        <f>INDEX(resultados!$A$2:$ZZ$1352, 983, MATCH($B$1, resultados!$A$1:$ZZ$1, 0))</f>
        <v/>
      </c>
      <c r="B989">
        <f>INDEX(resultados!$A$2:$ZZ$1352, 983, MATCH($B$2, resultados!$A$1:$ZZ$1, 0))</f>
        <v/>
      </c>
      <c r="C989">
        <f>INDEX(resultados!$A$2:$ZZ$1352, 983, MATCH($B$3, resultados!$A$1:$ZZ$1, 0))</f>
        <v/>
      </c>
    </row>
    <row r="990">
      <c r="A990">
        <f>INDEX(resultados!$A$2:$ZZ$1352, 984, MATCH($B$1, resultados!$A$1:$ZZ$1, 0))</f>
        <v/>
      </c>
      <c r="B990">
        <f>INDEX(resultados!$A$2:$ZZ$1352, 984, MATCH($B$2, resultados!$A$1:$ZZ$1, 0))</f>
        <v/>
      </c>
      <c r="C990">
        <f>INDEX(resultados!$A$2:$ZZ$1352, 984, MATCH($B$3, resultados!$A$1:$ZZ$1, 0))</f>
        <v/>
      </c>
    </row>
    <row r="991">
      <c r="A991">
        <f>INDEX(resultados!$A$2:$ZZ$1352, 985, MATCH($B$1, resultados!$A$1:$ZZ$1, 0))</f>
        <v/>
      </c>
      <c r="B991">
        <f>INDEX(resultados!$A$2:$ZZ$1352, 985, MATCH($B$2, resultados!$A$1:$ZZ$1, 0))</f>
        <v/>
      </c>
      <c r="C991">
        <f>INDEX(resultados!$A$2:$ZZ$1352, 985, MATCH($B$3, resultados!$A$1:$ZZ$1, 0))</f>
        <v/>
      </c>
    </row>
    <row r="992">
      <c r="A992">
        <f>INDEX(resultados!$A$2:$ZZ$1352, 986, MATCH($B$1, resultados!$A$1:$ZZ$1, 0))</f>
        <v/>
      </c>
      <c r="B992">
        <f>INDEX(resultados!$A$2:$ZZ$1352, 986, MATCH($B$2, resultados!$A$1:$ZZ$1, 0))</f>
        <v/>
      </c>
      <c r="C992">
        <f>INDEX(resultados!$A$2:$ZZ$1352, 986, MATCH($B$3, resultados!$A$1:$ZZ$1, 0))</f>
        <v/>
      </c>
    </row>
    <row r="993">
      <c r="A993">
        <f>INDEX(resultados!$A$2:$ZZ$1352, 987, MATCH($B$1, resultados!$A$1:$ZZ$1, 0))</f>
        <v/>
      </c>
      <c r="B993">
        <f>INDEX(resultados!$A$2:$ZZ$1352, 987, MATCH($B$2, resultados!$A$1:$ZZ$1, 0))</f>
        <v/>
      </c>
      <c r="C993">
        <f>INDEX(resultados!$A$2:$ZZ$1352, 987, MATCH($B$3, resultados!$A$1:$ZZ$1, 0))</f>
        <v/>
      </c>
    </row>
    <row r="994">
      <c r="A994">
        <f>INDEX(resultados!$A$2:$ZZ$1352, 988, MATCH($B$1, resultados!$A$1:$ZZ$1, 0))</f>
        <v/>
      </c>
      <c r="B994">
        <f>INDEX(resultados!$A$2:$ZZ$1352, 988, MATCH($B$2, resultados!$A$1:$ZZ$1, 0))</f>
        <v/>
      </c>
      <c r="C994">
        <f>INDEX(resultados!$A$2:$ZZ$1352, 988, MATCH($B$3, resultados!$A$1:$ZZ$1, 0))</f>
        <v/>
      </c>
    </row>
    <row r="995">
      <c r="A995">
        <f>INDEX(resultados!$A$2:$ZZ$1352, 989, MATCH($B$1, resultados!$A$1:$ZZ$1, 0))</f>
        <v/>
      </c>
      <c r="B995">
        <f>INDEX(resultados!$A$2:$ZZ$1352, 989, MATCH($B$2, resultados!$A$1:$ZZ$1, 0))</f>
        <v/>
      </c>
      <c r="C995">
        <f>INDEX(resultados!$A$2:$ZZ$1352, 989, MATCH($B$3, resultados!$A$1:$ZZ$1, 0))</f>
        <v/>
      </c>
    </row>
    <row r="996">
      <c r="A996">
        <f>INDEX(resultados!$A$2:$ZZ$1352, 990, MATCH($B$1, resultados!$A$1:$ZZ$1, 0))</f>
        <v/>
      </c>
      <c r="B996">
        <f>INDEX(resultados!$A$2:$ZZ$1352, 990, MATCH($B$2, resultados!$A$1:$ZZ$1, 0))</f>
        <v/>
      </c>
      <c r="C996">
        <f>INDEX(resultados!$A$2:$ZZ$1352, 990, MATCH($B$3, resultados!$A$1:$ZZ$1, 0))</f>
        <v/>
      </c>
    </row>
    <row r="997">
      <c r="A997">
        <f>INDEX(resultados!$A$2:$ZZ$1352, 991, MATCH($B$1, resultados!$A$1:$ZZ$1, 0))</f>
        <v/>
      </c>
      <c r="B997">
        <f>INDEX(resultados!$A$2:$ZZ$1352, 991, MATCH($B$2, resultados!$A$1:$ZZ$1, 0))</f>
        <v/>
      </c>
      <c r="C997">
        <f>INDEX(resultados!$A$2:$ZZ$1352, 991, MATCH($B$3, resultados!$A$1:$ZZ$1, 0))</f>
        <v/>
      </c>
    </row>
    <row r="998">
      <c r="A998">
        <f>INDEX(resultados!$A$2:$ZZ$1352, 992, MATCH($B$1, resultados!$A$1:$ZZ$1, 0))</f>
        <v/>
      </c>
      <c r="B998">
        <f>INDEX(resultados!$A$2:$ZZ$1352, 992, MATCH($B$2, resultados!$A$1:$ZZ$1, 0))</f>
        <v/>
      </c>
      <c r="C998">
        <f>INDEX(resultados!$A$2:$ZZ$1352, 992, MATCH($B$3, resultados!$A$1:$ZZ$1, 0))</f>
        <v/>
      </c>
    </row>
    <row r="999">
      <c r="A999">
        <f>INDEX(resultados!$A$2:$ZZ$1352, 993, MATCH($B$1, resultados!$A$1:$ZZ$1, 0))</f>
        <v/>
      </c>
      <c r="B999">
        <f>INDEX(resultados!$A$2:$ZZ$1352, 993, MATCH($B$2, resultados!$A$1:$ZZ$1, 0))</f>
        <v/>
      </c>
      <c r="C999">
        <f>INDEX(resultados!$A$2:$ZZ$1352, 993, MATCH($B$3, resultados!$A$1:$ZZ$1, 0))</f>
        <v/>
      </c>
    </row>
    <row r="1000">
      <c r="A1000">
        <f>INDEX(resultados!$A$2:$ZZ$1352, 994, MATCH($B$1, resultados!$A$1:$ZZ$1, 0))</f>
        <v/>
      </c>
      <c r="B1000">
        <f>INDEX(resultados!$A$2:$ZZ$1352, 994, MATCH($B$2, resultados!$A$1:$ZZ$1, 0))</f>
        <v/>
      </c>
      <c r="C1000">
        <f>INDEX(resultados!$A$2:$ZZ$1352, 994, MATCH($B$3, resultados!$A$1:$ZZ$1, 0))</f>
        <v/>
      </c>
    </row>
    <row r="1001">
      <c r="A1001">
        <f>INDEX(resultados!$A$2:$ZZ$1352, 995, MATCH($B$1, resultados!$A$1:$ZZ$1, 0))</f>
        <v/>
      </c>
      <c r="B1001">
        <f>INDEX(resultados!$A$2:$ZZ$1352, 995, MATCH($B$2, resultados!$A$1:$ZZ$1, 0))</f>
        <v/>
      </c>
      <c r="C1001">
        <f>INDEX(resultados!$A$2:$ZZ$1352, 995, MATCH($B$3, resultados!$A$1:$ZZ$1, 0))</f>
        <v/>
      </c>
    </row>
    <row r="1002">
      <c r="A1002">
        <f>INDEX(resultados!$A$2:$ZZ$1352, 996, MATCH($B$1, resultados!$A$1:$ZZ$1, 0))</f>
        <v/>
      </c>
      <c r="B1002">
        <f>INDEX(resultados!$A$2:$ZZ$1352, 996, MATCH($B$2, resultados!$A$1:$ZZ$1, 0))</f>
        <v/>
      </c>
      <c r="C1002">
        <f>INDEX(resultados!$A$2:$ZZ$1352, 996, MATCH($B$3, resultados!$A$1:$ZZ$1, 0))</f>
        <v/>
      </c>
    </row>
    <row r="1003">
      <c r="A1003">
        <f>INDEX(resultados!$A$2:$ZZ$1352, 997, MATCH($B$1, resultados!$A$1:$ZZ$1, 0))</f>
        <v/>
      </c>
      <c r="B1003">
        <f>INDEX(resultados!$A$2:$ZZ$1352, 997, MATCH($B$2, resultados!$A$1:$ZZ$1, 0))</f>
        <v/>
      </c>
      <c r="C1003">
        <f>INDEX(resultados!$A$2:$ZZ$1352, 997, MATCH($B$3, resultados!$A$1:$ZZ$1, 0))</f>
        <v/>
      </c>
    </row>
    <row r="1004">
      <c r="A1004">
        <f>INDEX(resultados!$A$2:$ZZ$1352, 998, MATCH($B$1, resultados!$A$1:$ZZ$1, 0))</f>
        <v/>
      </c>
      <c r="B1004">
        <f>INDEX(resultados!$A$2:$ZZ$1352, 998, MATCH($B$2, resultados!$A$1:$ZZ$1, 0))</f>
        <v/>
      </c>
      <c r="C1004">
        <f>INDEX(resultados!$A$2:$ZZ$1352, 998, MATCH($B$3, resultados!$A$1:$ZZ$1, 0))</f>
        <v/>
      </c>
    </row>
    <row r="1005">
      <c r="A1005">
        <f>INDEX(resultados!$A$2:$ZZ$1352, 999, MATCH($B$1, resultados!$A$1:$ZZ$1, 0))</f>
        <v/>
      </c>
      <c r="B1005">
        <f>INDEX(resultados!$A$2:$ZZ$1352, 999, MATCH($B$2, resultados!$A$1:$ZZ$1, 0))</f>
        <v/>
      </c>
      <c r="C1005">
        <f>INDEX(resultados!$A$2:$ZZ$1352, 999, MATCH($B$3, resultados!$A$1:$ZZ$1, 0))</f>
        <v/>
      </c>
    </row>
    <row r="1006">
      <c r="A1006">
        <f>INDEX(resultados!$A$2:$ZZ$1352, 1000, MATCH($B$1, resultados!$A$1:$ZZ$1, 0))</f>
        <v/>
      </c>
      <c r="B1006">
        <f>INDEX(resultados!$A$2:$ZZ$1352, 1000, MATCH($B$2, resultados!$A$1:$ZZ$1, 0))</f>
        <v/>
      </c>
      <c r="C1006">
        <f>INDEX(resultados!$A$2:$ZZ$1352, 1000, MATCH($B$3, resultados!$A$1:$ZZ$1, 0))</f>
        <v/>
      </c>
    </row>
    <row r="1007">
      <c r="A1007">
        <f>INDEX(resultados!$A$2:$ZZ$1352, 1001, MATCH($B$1, resultados!$A$1:$ZZ$1, 0))</f>
        <v/>
      </c>
      <c r="B1007">
        <f>INDEX(resultados!$A$2:$ZZ$1352, 1001, MATCH($B$2, resultados!$A$1:$ZZ$1, 0))</f>
        <v/>
      </c>
      <c r="C1007">
        <f>INDEX(resultados!$A$2:$ZZ$1352, 1001, MATCH($B$3, resultados!$A$1:$ZZ$1, 0))</f>
        <v/>
      </c>
    </row>
    <row r="1008">
      <c r="A1008">
        <f>INDEX(resultados!$A$2:$ZZ$1352, 1002, MATCH($B$1, resultados!$A$1:$ZZ$1, 0))</f>
        <v/>
      </c>
      <c r="B1008">
        <f>INDEX(resultados!$A$2:$ZZ$1352, 1002, MATCH($B$2, resultados!$A$1:$ZZ$1, 0))</f>
        <v/>
      </c>
      <c r="C1008">
        <f>INDEX(resultados!$A$2:$ZZ$1352, 1002, MATCH($B$3, resultados!$A$1:$ZZ$1, 0))</f>
        <v/>
      </c>
    </row>
    <row r="1009">
      <c r="A1009">
        <f>INDEX(resultados!$A$2:$ZZ$1352, 1003, MATCH($B$1, resultados!$A$1:$ZZ$1, 0))</f>
        <v/>
      </c>
      <c r="B1009">
        <f>INDEX(resultados!$A$2:$ZZ$1352, 1003, MATCH($B$2, resultados!$A$1:$ZZ$1, 0))</f>
        <v/>
      </c>
      <c r="C1009">
        <f>INDEX(resultados!$A$2:$ZZ$1352, 1003, MATCH($B$3, resultados!$A$1:$ZZ$1, 0))</f>
        <v/>
      </c>
    </row>
    <row r="1010">
      <c r="A1010">
        <f>INDEX(resultados!$A$2:$ZZ$1352, 1004, MATCH($B$1, resultados!$A$1:$ZZ$1, 0))</f>
        <v/>
      </c>
      <c r="B1010">
        <f>INDEX(resultados!$A$2:$ZZ$1352, 1004, MATCH($B$2, resultados!$A$1:$ZZ$1, 0))</f>
        <v/>
      </c>
      <c r="C1010">
        <f>INDEX(resultados!$A$2:$ZZ$1352, 1004, MATCH($B$3, resultados!$A$1:$ZZ$1, 0))</f>
        <v/>
      </c>
    </row>
    <row r="1011">
      <c r="A1011">
        <f>INDEX(resultados!$A$2:$ZZ$1352, 1005, MATCH($B$1, resultados!$A$1:$ZZ$1, 0))</f>
        <v/>
      </c>
      <c r="B1011">
        <f>INDEX(resultados!$A$2:$ZZ$1352, 1005, MATCH($B$2, resultados!$A$1:$ZZ$1, 0))</f>
        <v/>
      </c>
      <c r="C1011">
        <f>INDEX(resultados!$A$2:$ZZ$1352, 1005, MATCH($B$3, resultados!$A$1:$ZZ$1, 0))</f>
        <v/>
      </c>
    </row>
    <row r="1012">
      <c r="A1012">
        <f>INDEX(resultados!$A$2:$ZZ$1352, 1006, MATCH($B$1, resultados!$A$1:$ZZ$1, 0))</f>
        <v/>
      </c>
      <c r="B1012">
        <f>INDEX(resultados!$A$2:$ZZ$1352, 1006, MATCH($B$2, resultados!$A$1:$ZZ$1, 0))</f>
        <v/>
      </c>
      <c r="C1012">
        <f>INDEX(resultados!$A$2:$ZZ$1352, 1006, MATCH($B$3, resultados!$A$1:$ZZ$1, 0))</f>
        <v/>
      </c>
    </row>
    <row r="1013">
      <c r="A1013">
        <f>INDEX(resultados!$A$2:$ZZ$1352, 1007, MATCH($B$1, resultados!$A$1:$ZZ$1, 0))</f>
        <v/>
      </c>
      <c r="B1013">
        <f>INDEX(resultados!$A$2:$ZZ$1352, 1007, MATCH($B$2, resultados!$A$1:$ZZ$1, 0))</f>
        <v/>
      </c>
      <c r="C1013">
        <f>INDEX(resultados!$A$2:$ZZ$1352, 1007, MATCH($B$3, resultados!$A$1:$ZZ$1, 0))</f>
        <v/>
      </c>
    </row>
    <row r="1014">
      <c r="A1014">
        <f>INDEX(resultados!$A$2:$ZZ$1352, 1008, MATCH($B$1, resultados!$A$1:$ZZ$1, 0))</f>
        <v/>
      </c>
      <c r="B1014">
        <f>INDEX(resultados!$A$2:$ZZ$1352, 1008, MATCH($B$2, resultados!$A$1:$ZZ$1, 0))</f>
        <v/>
      </c>
      <c r="C1014">
        <f>INDEX(resultados!$A$2:$ZZ$1352, 1008, MATCH($B$3, resultados!$A$1:$ZZ$1, 0))</f>
        <v/>
      </c>
    </row>
    <row r="1015">
      <c r="A1015">
        <f>INDEX(resultados!$A$2:$ZZ$1352, 1009, MATCH($B$1, resultados!$A$1:$ZZ$1, 0))</f>
        <v/>
      </c>
      <c r="B1015">
        <f>INDEX(resultados!$A$2:$ZZ$1352, 1009, MATCH($B$2, resultados!$A$1:$ZZ$1, 0))</f>
        <v/>
      </c>
      <c r="C1015">
        <f>INDEX(resultados!$A$2:$ZZ$1352, 1009, MATCH($B$3, resultados!$A$1:$ZZ$1, 0))</f>
        <v/>
      </c>
    </row>
    <row r="1016">
      <c r="A1016">
        <f>INDEX(resultados!$A$2:$ZZ$1352, 1010, MATCH($B$1, resultados!$A$1:$ZZ$1, 0))</f>
        <v/>
      </c>
      <c r="B1016">
        <f>INDEX(resultados!$A$2:$ZZ$1352, 1010, MATCH($B$2, resultados!$A$1:$ZZ$1, 0))</f>
        <v/>
      </c>
      <c r="C1016">
        <f>INDEX(resultados!$A$2:$ZZ$1352, 1010, MATCH($B$3, resultados!$A$1:$ZZ$1, 0))</f>
        <v/>
      </c>
    </row>
    <row r="1017">
      <c r="A1017">
        <f>INDEX(resultados!$A$2:$ZZ$1352, 1011, MATCH($B$1, resultados!$A$1:$ZZ$1, 0))</f>
        <v/>
      </c>
      <c r="B1017">
        <f>INDEX(resultados!$A$2:$ZZ$1352, 1011, MATCH($B$2, resultados!$A$1:$ZZ$1, 0))</f>
        <v/>
      </c>
      <c r="C1017">
        <f>INDEX(resultados!$A$2:$ZZ$1352, 1011, MATCH($B$3, resultados!$A$1:$ZZ$1, 0))</f>
        <v/>
      </c>
    </row>
    <row r="1018">
      <c r="A1018">
        <f>INDEX(resultados!$A$2:$ZZ$1352, 1012, MATCH($B$1, resultados!$A$1:$ZZ$1, 0))</f>
        <v/>
      </c>
      <c r="B1018">
        <f>INDEX(resultados!$A$2:$ZZ$1352, 1012, MATCH($B$2, resultados!$A$1:$ZZ$1, 0))</f>
        <v/>
      </c>
      <c r="C1018">
        <f>INDEX(resultados!$A$2:$ZZ$1352, 1012, MATCH($B$3, resultados!$A$1:$ZZ$1, 0))</f>
        <v/>
      </c>
    </row>
    <row r="1019">
      <c r="A1019">
        <f>INDEX(resultados!$A$2:$ZZ$1352, 1013, MATCH($B$1, resultados!$A$1:$ZZ$1, 0))</f>
        <v/>
      </c>
      <c r="B1019">
        <f>INDEX(resultados!$A$2:$ZZ$1352, 1013, MATCH($B$2, resultados!$A$1:$ZZ$1, 0))</f>
        <v/>
      </c>
      <c r="C1019">
        <f>INDEX(resultados!$A$2:$ZZ$1352, 1013, MATCH($B$3, resultados!$A$1:$ZZ$1, 0))</f>
        <v/>
      </c>
    </row>
    <row r="1020">
      <c r="A1020">
        <f>INDEX(resultados!$A$2:$ZZ$1352, 1014, MATCH($B$1, resultados!$A$1:$ZZ$1, 0))</f>
        <v/>
      </c>
      <c r="B1020">
        <f>INDEX(resultados!$A$2:$ZZ$1352, 1014, MATCH($B$2, resultados!$A$1:$ZZ$1, 0))</f>
        <v/>
      </c>
      <c r="C1020">
        <f>INDEX(resultados!$A$2:$ZZ$1352, 1014, MATCH($B$3, resultados!$A$1:$ZZ$1, 0))</f>
        <v/>
      </c>
    </row>
    <row r="1021">
      <c r="A1021">
        <f>INDEX(resultados!$A$2:$ZZ$1352, 1015, MATCH($B$1, resultados!$A$1:$ZZ$1, 0))</f>
        <v/>
      </c>
      <c r="B1021">
        <f>INDEX(resultados!$A$2:$ZZ$1352, 1015, MATCH($B$2, resultados!$A$1:$ZZ$1, 0))</f>
        <v/>
      </c>
      <c r="C1021">
        <f>INDEX(resultados!$A$2:$ZZ$1352, 1015, MATCH($B$3, resultados!$A$1:$ZZ$1, 0))</f>
        <v/>
      </c>
    </row>
    <row r="1022">
      <c r="A1022">
        <f>INDEX(resultados!$A$2:$ZZ$1352, 1016, MATCH($B$1, resultados!$A$1:$ZZ$1, 0))</f>
        <v/>
      </c>
      <c r="B1022">
        <f>INDEX(resultados!$A$2:$ZZ$1352, 1016, MATCH($B$2, resultados!$A$1:$ZZ$1, 0))</f>
        <v/>
      </c>
      <c r="C1022">
        <f>INDEX(resultados!$A$2:$ZZ$1352, 1016, MATCH($B$3, resultados!$A$1:$ZZ$1, 0))</f>
        <v/>
      </c>
    </row>
    <row r="1023">
      <c r="A1023">
        <f>INDEX(resultados!$A$2:$ZZ$1352, 1017, MATCH($B$1, resultados!$A$1:$ZZ$1, 0))</f>
        <v/>
      </c>
      <c r="B1023">
        <f>INDEX(resultados!$A$2:$ZZ$1352, 1017, MATCH($B$2, resultados!$A$1:$ZZ$1, 0))</f>
        <v/>
      </c>
      <c r="C1023">
        <f>INDEX(resultados!$A$2:$ZZ$1352, 1017, MATCH($B$3, resultados!$A$1:$ZZ$1, 0))</f>
        <v/>
      </c>
    </row>
    <row r="1024">
      <c r="A1024">
        <f>INDEX(resultados!$A$2:$ZZ$1352, 1018, MATCH($B$1, resultados!$A$1:$ZZ$1, 0))</f>
        <v/>
      </c>
      <c r="B1024">
        <f>INDEX(resultados!$A$2:$ZZ$1352, 1018, MATCH($B$2, resultados!$A$1:$ZZ$1, 0))</f>
        <v/>
      </c>
      <c r="C1024">
        <f>INDEX(resultados!$A$2:$ZZ$1352, 1018, MATCH($B$3, resultados!$A$1:$ZZ$1, 0))</f>
        <v/>
      </c>
    </row>
    <row r="1025">
      <c r="A1025">
        <f>INDEX(resultados!$A$2:$ZZ$1352, 1019, MATCH($B$1, resultados!$A$1:$ZZ$1, 0))</f>
        <v/>
      </c>
      <c r="B1025">
        <f>INDEX(resultados!$A$2:$ZZ$1352, 1019, MATCH($B$2, resultados!$A$1:$ZZ$1, 0))</f>
        <v/>
      </c>
      <c r="C1025">
        <f>INDEX(resultados!$A$2:$ZZ$1352, 1019, MATCH($B$3, resultados!$A$1:$ZZ$1, 0))</f>
        <v/>
      </c>
    </row>
    <row r="1026">
      <c r="A1026">
        <f>INDEX(resultados!$A$2:$ZZ$1352, 1020, MATCH($B$1, resultados!$A$1:$ZZ$1, 0))</f>
        <v/>
      </c>
      <c r="B1026">
        <f>INDEX(resultados!$A$2:$ZZ$1352, 1020, MATCH($B$2, resultados!$A$1:$ZZ$1, 0))</f>
        <v/>
      </c>
      <c r="C1026">
        <f>INDEX(resultados!$A$2:$ZZ$1352, 1020, MATCH($B$3, resultados!$A$1:$ZZ$1, 0))</f>
        <v/>
      </c>
    </row>
    <row r="1027">
      <c r="A1027">
        <f>INDEX(resultados!$A$2:$ZZ$1352, 1021, MATCH($B$1, resultados!$A$1:$ZZ$1, 0))</f>
        <v/>
      </c>
      <c r="B1027">
        <f>INDEX(resultados!$A$2:$ZZ$1352, 1021, MATCH($B$2, resultados!$A$1:$ZZ$1, 0))</f>
        <v/>
      </c>
      <c r="C1027">
        <f>INDEX(resultados!$A$2:$ZZ$1352, 1021, MATCH($B$3, resultados!$A$1:$ZZ$1, 0))</f>
        <v/>
      </c>
    </row>
    <row r="1028">
      <c r="A1028">
        <f>INDEX(resultados!$A$2:$ZZ$1352, 1022, MATCH($B$1, resultados!$A$1:$ZZ$1, 0))</f>
        <v/>
      </c>
      <c r="B1028">
        <f>INDEX(resultados!$A$2:$ZZ$1352, 1022, MATCH($B$2, resultados!$A$1:$ZZ$1, 0))</f>
        <v/>
      </c>
      <c r="C1028">
        <f>INDEX(resultados!$A$2:$ZZ$1352, 1022, MATCH($B$3, resultados!$A$1:$ZZ$1, 0))</f>
        <v/>
      </c>
    </row>
    <row r="1029">
      <c r="A1029">
        <f>INDEX(resultados!$A$2:$ZZ$1352, 1023, MATCH($B$1, resultados!$A$1:$ZZ$1, 0))</f>
        <v/>
      </c>
      <c r="B1029">
        <f>INDEX(resultados!$A$2:$ZZ$1352, 1023, MATCH($B$2, resultados!$A$1:$ZZ$1, 0))</f>
        <v/>
      </c>
      <c r="C1029">
        <f>INDEX(resultados!$A$2:$ZZ$1352, 1023, MATCH($B$3, resultados!$A$1:$ZZ$1, 0))</f>
        <v/>
      </c>
    </row>
    <row r="1030">
      <c r="A1030">
        <f>INDEX(resultados!$A$2:$ZZ$1352, 1024, MATCH($B$1, resultados!$A$1:$ZZ$1, 0))</f>
        <v/>
      </c>
      <c r="B1030">
        <f>INDEX(resultados!$A$2:$ZZ$1352, 1024, MATCH($B$2, resultados!$A$1:$ZZ$1, 0))</f>
        <v/>
      </c>
      <c r="C1030">
        <f>INDEX(resultados!$A$2:$ZZ$1352, 1024, MATCH($B$3, resultados!$A$1:$ZZ$1, 0))</f>
        <v/>
      </c>
    </row>
    <row r="1031">
      <c r="A1031">
        <f>INDEX(resultados!$A$2:$ZZ$1352, 1025, MATCH($B$1, resultados!$A$1:$ZZ$1, 0))</f>
        <v/>
      </c>
      <c r="B1031">
        <f>INDEX(resultados!$A$2:$ZZ$1352, 1025, MATCH($B$2, resultados!$A$1:$ZZ$1, 0))</f>
        <v/>
      </c>
      <c r="C1031">
        <f>INDEX(resultados!$A$2:$ZZ$1352, 1025, MATCH($B$3, resultados!$A$1:$ZZ$1, 0))</f>
        <v/>
      </c>
    </row>
    <row r="1032">
      <c r="A1032">
        <f>INDEX(resultados!$A$2:$ZZ$1352, 1026, MATCH($B$1, resultados!$A$1:$ZZ$1, 0))</f>
        <v/>
      </c>
      <c r="B1032">
        <f>INDEX(resultados!$A$2:$ZZ$1352, 1026, MATCH($B$2, resultados!$A$1:$ZZ$1, 0))</f>
        <v/>
      </c>
      <c r="C1032">
        <f>INDEX(resultados!$A$2:$ZZ$1352, 1026, MATCH($B$3, resultados!$A$1:$ZZ$1, 0))</f>
        <v/>
      </c>
    </row>
    <row r="1033">
      <c r="A1033">
        <f>INDEX(resultados!$A$2:$ZZ$1352, 1027, MATCH($B$1, resultados!$A$1:$ZZ$1, 0))</f>
        <v/>
      </c>
      <c r="B1033">
        <f>INDEX(resultados!$A$2:$ZZ$1352, 1027, MATCH($B$2, resultados!$A$1:$ZZ$1, 0))</f>
        <v/>
      </c>
      <c r="C1033">
        <f>INDEX(resultados!$A$2:$ZZ$1352, 1027, MATCH($B$3, resultados!$A$1:$ZZ$1, 0))</f>
        <v/>
      </c>
    </row>
    <row r="1034">
      <c r="A1034">
        <f>INDEX(resultados!$A$2:$ZZ$1352, 1028, MATCH($B$1, resultados!$A$1:$ZZ$1, 0))</f>
        <v/>
      </c>
      <c r="B1034">
        <f>INDEX(resultados!$A$2:$ZZ$1352, 1028, MATCH($B$2, resultados!$A$1:$ZZ$1, 0))</f>
        <v/>
      </c>
      <c r="C1034">
        <f>INDEX(resultados!$A$2:$ZZ$1352, 1028, MATCH($B$3, resultados!$A$1:$ZZ$1, 0))</f>
        <v/>
      </c>
    </row>
    <row r="1035">
      <c r="A1035">
        <f>INDEX(resultados!$A$2:$ZZ$1352, 1029, MATCH($B$1, resultados!$A$1:$ZZ$1, 0))</f>
        <v/>
      </c>
      <c r="B1035">
        <f>INDEX(resultados!$A$2:$ZZ$1352, 1029, MATCH($B$2, resultados!$A$1:$ZZ$1, 0))</f>
        <v/>
      </c>
      <c r="C1035">
        <f>INDEX(resultados!$A$2:$ZZ$1352, 1029, MATCH($B$3, resultados!$A$1:$ZZ$1, 0))</f>
        <v/>
      </c>
    </row>
    <row r="1036">
      <c r="A1036">
        <f>INDEX(resultados!$A$2:$ZZ$1352, 1030, MATCH($B$1, resultados!$A$1:$ZZ$1, 0))</f>
        <v/>
      </c>
      <c r="B1036">
        <f>INDEX(resultados!$A$2:$ZZ$1352, 1030, MATCH($B$2, resultados!$A$1:$ZZ$1, 0))</f>
        <v/>
      </c>
      <c r="C1036">
        <f>INDEX(resultados!$A$2:$ZZ$1352, 1030, MATCH($B$3, resultados!$A$1:$ZZ$1, 0))</f>
        <v/>
      </c>
    </row>
    <row r="1037">
      <c r="A1037">
        <f>INDEX(resultados!$A$2:$ZZ$1352, 1031, MATCH($B$1, resultados!$A$1:$ZZ$1, 0))</f>
        <v/>
      </c>
      <c r="B1037">
        <f>INDEX(resultados!$A$2:$ZZ$1352, 1031, MATCH($B$2, resultados!$A$1:$ZZ$1, 0))</f>
        <v/>
      </c>
      <c r="C1037">
        <f>INDEX(resultados!$A$2:$ZZ$1352, 1031, MATCH($B$3, resultados!$A$1:$ZZ$1, 0))</f>
        <v/>
      </c>
    </row>
    <row r="1038">
      <c r="A1038">
        <f>INDEX(resultados!$A$2:$ZZ$1352, 1032, MATCH($B$1, resultados!$A$1:$ZZ$1, 0))</f>
        <v/>
      </c>
      <c r="B1038">
        <f>INDEX(resultados!$A$2:$ZZ$1352, 1032, MATCH($B$2, resultados!$A$1:$ZZ$1, 0))</f>
        <v/>
      </c>
      <c r="C1038">
        <f>INDEX(resultados!$A$2:$ZZ$1352, 1032, MATCH($B$3, resultados!$A$1:$ZZ$1, 0))</f>
        <v/>
      </c>
    </row>
    <row r="1039">
      <c r="A1039">
        <f>INDEX(resultados!$A$2:$ZZ$1352, 1033, MATCH($B$1, resultados!$A$1:$ZZ$1, 0))</f>
        <v/>
      </c>
      <c r="B1039">
        <f>INDEX(resultados!$A$2:$ZZ$1352, 1033, MATCH($B$2, resultados!$A$1:$ZZ$1, 0))</f>
        <v/>
      </c>
      <c r="C1039">
        <f>INDEX(resultados!$A$2:$ZZ$1352, 1033, MATCH($B$3, resultados!$A$1:$ZZ$1, 0))</f>
        <v/>
      </c>
    </row>
    <row r="1040">
      <c r="A1040">
        <f>INDEX(resultados!$A$2:$ZZ$1352, 1034, MATCH($B$1, resultados!$A$1:$ZZ$1, 0))</f>
        <v/>
      </c>
      <c r="B1040">
        <f>INDEX(resultados!$A$2:$ZZ$1352, 1034, MATCH($B$2, resultados!$A$1:$ZZ$1, 0))</f>
        <v/>
      </c>
      <c r="C1040">
        <f>INDEX(resultados!$A$2:$ZZ$1352, 1034, MATCH($B$3, resultados!$A$1:$ZZ$1, 0))</f>
        <v/>
      </c>
    </row>
    <row r="1041">
      <c r="A1041">
        <f>INDEX(resultados!$A$2:$ZZ$1352, 1035, MATCH($B$1, resultados!$A$1:$ZZ$1, 0))</f>
        <v/>
      </c>
      <c r="B1041">
        <f>INDEX(resultados!$A$2:$ZZ$1352, 1035, MATCH($B$2, resultados!$A$1:$ZZ$1, 0))</f>
        <v/>
      </c>
      <c r="C1041">
        <f>INDEX(resultados!$A$2:$ZZ$1352, 1035, MATCH($B$3, resultados!$A$1:$ZZ$1, 0))</f>
        <v/>
      </c>
    </row>
    <row r="1042">
      <c r="A1042">
        <f>INDEX(resultados!$A$2:$ZZ$1352, 1036, MATCH($B$1, resultados!$A$1:$ZZ$1, 0))</f>
        <v/>
      </c>
      <c r="B1042">
        <f>INDEX(resultados!$A$2:$ZZ$1352, 1036, MATCH($B$2, resultados!$A$1:$ZZ$1, 0))</f>
        <v/>
      </c>
      <c r="C1042">
        <f>INDEX(resultados!$A$2:$ZZ$1352, 1036, MATCH($B$3, resultados!$A$1:$ZZ$1, 0))</f>
        <v/>
      </c>
    </row>
    <row r="1043">
      <c r="A1043">
        <f>INDEX(resultados!$A$2:$ZZ$1352, 1037, MATCH($B$1, resultados!$A$1:$ZZ$1, 0))</f>
        <v/>
      </c>
      <c r="B1043">
        <f>INDEX(resultados!$A$2:$ZZ$1352, 1037, MATCH($B$2, resultados!$A$1:$ZZ$1, 0))</f>
        <v/>
      </c>
      <c r="C1043">
        <f>INDEX(resultados!$A$2:$ZZ$1352, 1037, MATCH($B$3, resultados!$A$1:$ZZ$1, 0))</f>
        <v/>
      </c>
    </row>
    <row r="1044">
      <c r="A1044">
        <f>INDEX(resultados!$A$2:$ZZ$1352, 1038, MATCH($B$1, resultados!$A$1:$ZZ$1, 0))</f>
        <v/>
      </c>
      <c r="B1044">
        <f>INDEX(resultados!$A$2:$ZZ$1352, 1038, MATCH($B$2, resultados!$A$1:$ZZ$1, 0))</f>
        <v/>
      </c>
      <c r="C1044">
        <f>INDEX(resultados!$A$2:$ZZ$1352, 1038, MATCH($B$3, resultados!$A$1:$ZZ$1, 0))</f>
        <v/>
      </c>
    </row>
    <row r="1045">
      <c r="A1045">
        <f>INDEX(resultados!$A$2:$ZZ$1352, 1039, MATCH($B$1, resultados!$A$1:$ZZ$1, 0))</f>
        <v/>
      </c>
      <c r="B1045">
        <f>INDEX(resultados!$A$2:$ZZ$1352, 1039, MATCH($B$2, resultados!$A$1:$ZZ$1, 0))</f>
        <v/>
      </c>
      <c r="C1045">
        <f>INDEX(resultados!$A$2:$ZZ$1352, 1039, MATCH($B$3, resultados!$A$1:$ZZ$1, 0))</f>
        <v/>
      </c>
    </row>
    <row r="1046">
      <c r="A1046">
        <f>INDEX(resultados!$A$2:$ZZ$1352, 1040, MATCH($B$1, resultados!$A$1:$ZZ$1, 0))</f>
        <v/>
      </c>
      <c r="B1046">
        <f>INDEX(resultados!$A$2:$ZZ$1352, 1040, MATCH($B$2, resultados!$A$1:$ZZ$1, 0))</f>
        <v/>
      </c>
      <c r="C1046">
        <f>INDEX(resultados!$A$2:$ZZ$1352, 1040, MATCH($B$3, resultados!$A$1:$ZZ$1, 0))</f>
        <v/>
      </c>
    </row>
    <row r="1047">
      <c r="A1047">
        <f>INDEX(resultados!$A$2:$ZZ$1352, 1041, MATCH($B$1, resultados!$A$1:$ZZ$1, 0))</f>
        <v/>
      </c>
      <c r="B1047">
        <f>INDEX(resultados!$A$2:$ZZ$1352, 1041, MATCH($B$2, resultados!$A$1:$ZZ$1, 0))</f>
        <v/>
      </c>
      <c r="C1047">
        <f>INDEX(resultados!$A$2:$ZZ$1352, 1041, MATCH($B$3, resultados!$A$1:$ZZ$1, 0))</f>
        <v/>
      </c>
    </row>
    <row r="1048">
      <c r="A1048">
        <f>INDEX(resultados!$A$2:$ZZ$1352, 1042, MATCH($B$1, resultados!$A$1:$ZZ$1, 0))</f>
        <v/>
      </c>
      <c r="B1048">
        <f>INDEX(resultados!$A$2:$ZZ$1352, 1042, MATCH($B$2, resultados!$A$1:$ZZ$1, 0))</f>
        <v/>
      </c>
      <c r="C1048">
        <f>INDEX(resultados!$A$2:$ZZ$1352, 1042, MATCH($B$3, resultados!$A$1:$ZZ$1, 0))</f>
        <v/>
      </c>
    </row>
    <row r="1049">
      <c r="A1049">
        <f>INDEX(resultados!$A$2:$ZZ$1352, 1043, MATCH($B$1, resultados!$A$1:$ZZ$1, 0))</f>
        <v/>
      </c>
      <c r="B1049">
        <f>INDEX(resultados!$A$2:$ZZ$1352, 1043, MATCH($B$2, resultados!$A$1:$ZZ$1, 0))</f>
        <v/>
      </c>
      <c r="C1049">
        <f>INDEX(resultados!$A$2:$ZZ$1352, 1043, MATCH($B$3, resultados!$A$1:$ZZ$1, 0))</f>
        <v/>
      </c>
    </row>
    <row r="1050">
      <c r="A1050">
        <f>INDEX(resultados!$A$2:$ZZ$1352, 1044, MATCH($B$1, resultados!$A$1:$ZZ$1, 0))</f>
        <v/>
      </c>
      <c r="B1050">
        <f>INDEX(resultados!$A$2:$ZZ$1352, 1044, MATCH($B$2, resultados!$A$1:$ZZ$1, 0))</f>
        <v/>
      </c>
      <c r="C1050">
        <f>INDEX(resultados!$A$2:$ZZ$1352, 1044, MATCH($B$3, resultados!$A$1:$ZZ$1, 0))</f>
        <v/>
      </c>
    </row>
    <row r="1051">
      <c r="A1051">
        <f>INDEX(resultados!$A$2:$ZZ$1352, 1045, MATCH($B$1, resultados!$A$1:$ZZ$1, 0))</f>
        <v/>
      </c>
      <c r="B1051">
        <f>INDEX(resultados!$A$2:$ZZ$1352, 1045, MATCH($B$2, resultados!$A$1:$ZZ$1, 0))</f>
        <v/>
      </c>
      <c r="C1051">
        <f>INDEX(resultados!$A$2:$ZZ$1352, 1045, MATCH($B$3, resultados!$A$1:$ZZ$1, 0))</f>
        <v/>
      </c>
    </row>
    <row r="1052">
      <c r="A1052">
        <f>INDEX(resultados!$A$2:$ZZ$1352, 1046, MATCH($B$1, resultados!$A$1:$ZZ$1, 0))</f>
        <v/>
      </c>
      <c r="B1052">
        <f>INDEX(resultados!$A$2:$ZZ$1352, 1046, MATCH($B$2, resultados!$A$1:$ZZ$1, 0))</f>
        <v/>
      </c>
      <c r="C1052">
        <f>INDEX(resultados!$A$2:$ZZ$1352, 1046, MATCH($B$3, resultados!$A$1:$ZZ$1, 0))</f>
        <v/>
      </c>
    </row>
    <row r="1053">
      <c r="A1053">
        <f>INDEX(resultados!$A$2:$ZZ$1352, 1047, MATCH($B$1, resultados!$A$1:$ZZ$1, 0))</f>
        <v/>
      </c>
      <c r="B1053">
        <f>INDEX(resultados!$A$2:$ZZ$1352, 1047, MATCH($B$2, resultados!$A$1:$ZZ$1, 0))</f>
        <v/>
      </c>
      <c r="C1053">
        <f>INDEX(resultados!$A$2:$ZZ$1352, 1047, MATCH($B$3, resultados!$A$1:$ZZ$1, 0))</f>
        <v/>
      </c>
    </row>
    <row r="1054">
      <c r="A1054">
        <f>INDEX(resultados!$A$2:$ZZ$1352, 1048, MATCH($B$1, resultados!$A$1:$ZZ$1, 0))</f>
        <v/>
      </c>
      <c r="B1054">
        <f>INDEX(resultados!$A$2:$ZZ$1352, 1048, MATCH($B$2, resultados!$A$1:$ZZ$1, 0))</f>
        <v/>
      </c>
      <c r="C1054">
        <f>INDEX(resultados!$A$2:$ZZ$1352, 1048, MATCH($B$3, resultados!$A$1:$ZZ$1, 0))</f>
        <v/>
      </c>
    </row>
    <row r="1055">
      <c r="A1055">
        <f>INDEX(resultados!$A$2:$ZZ$1352, 1049, MATCH($B$1, resultados!$A$1:$ZZ$1, 0))</f>
        <v/>
      </c>
      <c r="B1055">
        <f>INDEX(resultados!$A$2:$ZZ$1352, 1049, MATCH($B$2, resultados!$A$1:$ZZ$1, 0))</f>
        <v/>
      </c>
      <c r="C1055">
        <f>INDEX(resultados!$A$2:$ZZ$1352, 1049, MATCH($B$3, resultados!$A$1:$ZZ$1, 0))</f>
        <v/>
      </c>
    </row>
    <row r="1056">
      <c r="A1056">
        <f>INDEX(resultados!$A$2:$ZZ$1352, 1050, MATCH($B$1, resultados!$A$1:$ZZ$1, 0))</f>
        <v/>
      </c>
      <c r="B1056">
        <f>INDEX(resultados!$A$2:$ZZ$1352, 1050, MATCH($B$2, resultados!$A$1:$ZZ$1, 0))</f>
        <v/>
      </c>
      <c r="C1056">
        <f>INDEX(resultados!$A$2:$ZZ$1352, 1050, MATCH($B$3, resultados!$A$1:$ZZ$1, 0))</f>
        <v/>
      </c>
    </row>
    <row r="1057">
      <c r="A1057">
        <f>INDEX(resultados!$A$2:$ZZ$1352, 1051, MATCH($B$1, resultados!$A$1:$ZZ$1, 0))</f>
        <v/>
      </c>
      <c r="B1057">
        <f>INDEX(resultados!$A$2:$ZZ$1352, 1051, MATCH($B$2, resultados!$A$1:$ZZ$1, 0))</f>
        <v/>
      </c>
      <c r="C1057">
        <f>INDEX(resultados!$A$2:$ZZ$1352, 1051, MATCH($B$3, resultados!$A$1:$ZZ$1, 0))</f>
        <v/>
      </c>
    </row>
    <row r="1058">
      <c r="A1058">
        <f>INDEX(resultados!$A$2:$ZZ$1352, 1052, MATCH($B$1, resultados!$A$1:$ZZ$1, 0))</f>
        <v/>
      </c>
      <c r="B1058">
        <f>INDEX(resultados!$A$2:$ZZ$1352, 1052, MATCH($B$2, resultados!$A$1:$ZZ$1, 0))</f>
        <v/>
      </c>
      <c r="C1058">
        <f>INDEX(resultados!$A$2:$ZZ$1352, 1052, MATCH($B$3, resultados!$A$1:$ZZ$1, 0))</f>
        <v/>
      </c>
    </row>
    <row r="1059">
      <c r="A1059">
        <f>INDEX(resultados!$A$2:$ZZ$1352, 1053, MATCH($B$1, resultados!$A$1:$ZZ$1, 0))</f>
        <v/>
      </c>
      <c r="B1059">
        <f>INDEX(resultados!$A$2:$ZZ$1352, 1053, MATCH($B$2, resultados!$A$1:$ZZ$1, 0))</f>
        <v/>
      </c>
      <c r="C1059">
        <f>INDEX(resultados!$A$2:$ZZ$1352, 1053, MATCH($B$3, resultados!$A$1:$ZZ$1, 0))</f>
        <v/>
      </c>
    </row>
    <row r="1060">
      <c r="A1060">
        <f>INDEX(resultados!$A$2:$ZZ$1352, 1054, MATCH($B$1, resultados!$A$1:$ZZ$1, 0))</f>
        <v/>
      </c>
      <c r="B1060">
        <f>INDEX(resultados!$A$2:$ZZ$1352, 1054, MATCH($B$2, resultados!$A$1:$ZZ$1, 0))</f>
        <v/>
      </c>
      <c r="C1060">
        <f>INDEX(resultados!$A$2:$ZZ$1352, 1054, MATCH($B$3, resultados!$A$1:$ZZ$1, 0))</f>
        <v/>
      </c>
    </row>
    <row r="1061">
      <c r="A1061">
        <f>INDEX(resultados!$A$2:$ZZ$1352, 1055, MATCH($B$1, resultados!$A$1:$ZZ$1, 0))</f>
        <v/>
      </c>
      <c r="B1061">
        <f>INDEX(resultados!$A$2:$ZZ$1352, 1055, MATCH($B$2, resultados!$A$1:$ZZ$1, 0))</f>
        <v/>
      </c>
      <c r="C1061">
        <f>INDEX(resultados!$A$2:$ZZ$1352, 1055, MATCH($B$3, resultados!$A$1:$ZZ$1, 0))</f>
        <v/>
      </c>
    </row>
    <row r="1062">
      <c r="A1062">
        <f>INDEX(resultados!$A$2:$ZZ$1352, 1056, MATCH($B$1, resultados!$A$1:$ZZ$1, 0))</f>
        <v/>
      </c>
      <c r="B1062">
        <f>INDEX(resultados!$A$2:$ZZ$1352, 1056, MATCH($B$2, resultados!$A$1:$ZZ$1, 0))</f>
        <v/>
      </c>
      <c r="C1062">
        <f>INDEX(resultados!$A$2:$ZZ$1352, 1056, MATCH($B$3, resultados!$A$1:$ZZ$1, 0))</f>
        <v/>
      </c>
    </row>
    <row r="1063">
      <c r="A1063">
        <f>INDEX(resultados!$A$2:$ZZ$1352, 1057, MATCH($B$1, resultados!$A$1:$ZZ$1, 0))</f>
        <v/>
      </c>
      <c r="B1063">
        <f>INDEX(resultados!$A$2:$ZZ$1352, 1057, MATCH($B$2, resultados!$A$1:$ZZ$1, 0))</f>
        <v/>
      </c>
      <c r="C1063">
        <f>INDEX(resultados!$A$2:$ZZ$1352, 1057, MATCH($B$3, resultados!$A$1:$ZZ$1, 0))</f>
        <v/>
      </c>
    </row>
    <row r="1064">
      <c r="A1064">
        <f>INDEX(resultados!$A$2:$ZZ$1352, 1058, MATCH($B$1, resultados!$A$1:$ZZ$1, 0))</f>
        <v/>
      </c>
      <c r="B1064">
        <f>INDEX(resultados!$A$2:$ZZ$1352, 1058, MATCH($B$2, resultados!$A$1:$ZZ$1, 0))</f>
        <v/>
      </c>
      <c r="C1064">
        <f>INDEX(resultados!$A$2:$ZZ$1352, 1058, MATCH($B$3, resultados!$A$1:$ZZ$1, 0))</f>
        <v/>
      </c>
    </row>
    <row r="1065">
      <c r="A1065">
        <f>INDEX(resultados!$A$2:$ZZ$1352, 1059, MATCH($B$1, resultados!$A$1:$ZZ$1, 0))</f>
        <v/>
      </c>
      <c r="B1065">
        <f>INDEX(resultados!$A$2:$ZZ$1352, 1059, MATCH($B$2, resultados!$A$1:$ZZ$1, 0))</f>
        <v/>
      </c>
      <c r="C1065">
        <f>INDEX(resultados!$A$2:$ZZ$1352, 1059, MATCH($B$3, resultados!$A$1:$ZZ$1, 0))</f>
        <v/>
      </c>
    </row>
    <row r="1066">
      <c r="A1066">
        <f>INDEX(resultados!$A$2:$ZZ$1352, 1060, MATCH($B$1, resultados!$A$1:$ZZ$1, 0))</f>
        <v/>
      </c>
      <c r="B1066">
        <f>INDEX(resultados!$A$2:$ZZ$1352, 1060, MATCH($B$2, resultados!$A$1:$ZZ$1, 0))</f>
        <v/>
      </c>
      <c r="C1066">
        <f>INDEX(resultados!$A$2:$ZZ$1352, 1060, MATCH($B$3, resultados!$A$1:$ZZ$1, 0))</f>
        <v/>
      </c>
    </row>
    <row r="1067">
      <c r="A1067">
        <f>INDEX(resultados!$A$2:$ZZ$1352, 1061, MATCH($B$1, resultados!$A$1:$ZZ$1, 0))</f>
        <v/>
      </c>
      <c r="B1067">
        <f>INDEX(resultados!$A$2:$ZZ$1352, 1061, MATCH($B$2, resultados!$A$1:$ZZ$1, 0))</f>
        <v/>
      </c>
      <c r="C1067">
        <f>INDEX(resultados!$A$2:$ZZ$1352, 1061, MATCH($B$3, resultados!$A$1:$ZZ$1, 0))</f>
        <v/>
      </c>
    </row>
    <row r="1068">
      <c r="A1068">
        <f>INDEX(resultados!$A$2:$ZZ$1352, 1062, MATCH($B$1, resultados!$A$1:$ZZ$1, 0))</f>
        <v/>
      </c>
      <c r="B1068">
        <f>INDEX(resultados!$A$2:$ZZ$1352, 1062, MATCH($B$2, resultados!$A$1:$ZZ$1, 0))</f>
        <v/>
      </c>
      <c r="C1068">
        <f>INDEX(resultados!$A$2:$ZZ$1352, 1062, MATCH($B$3, resultados!$A$1:$ZZ$1, 0))</f>
        <v/>
      </c>
    </row>
    <row r="1069">
      <c r="A1069">
        <f>INDEX(resultados!$A$2:$ZZ$1352, 1063, MATCH($B$1, resultados!$A$1:$ZZ$1, 0))</f>
        <v/>
      </c>
      <c r="B1069">
        <f>INDEX(resultados!$A$2:$ZZ$1352, 1063, MATCH($B$2, resultados!$A$1:$ZZ$1, 0))</f>
        <v/>
      </c>
      <c r="C1069">
        <f>INDEX(resultados!$A$2:$ZZ$1352, 1063, MATCH($B$3, resultados!$A$1:$ZZ$1, 0))</f>
        <v/>
      </c>
    </row>
    <row r="1070">
      <c r="A1070">
        <f>INDEX(resultados!$A$2:$ZZ$1352, 1064, MATCH($B$1, resultados!$A$1:$ZZ$1, 0))</f>
        <v/>
      </c>
      <c r="B1070">
        <f>INDEX(resultados!$A$2:$ZZ$1352, 1064, MATCH($B$2, resultados!$A$1:$ZZ$1, 0))</f>
        <v/>
      </c>
      <c r="C1070">
        <f>INDEX(resultados!$A$2:$ZZ$1352, 1064, MATCH($B$3, resultados!$A$1:$ZZ$1, 0))</f>
        <v/>
      </c>
    </row>
    <row r="1071">
      <c r="A1071">
        <f>INDEX(resultados!$A$2:$ZZ$1352, 1065, MATCH($B$1, resultados!$A$1:$ZZ$1, 0))</f>
        <v/>
      </c>
      <c r="B1071">
        <f>INDEX(resultados!$A$2:$ZZ$1352, 1065, MATCH($B$2, resultados!$A$1:$ZZ$1, 0))</f>
        <v/>
      </c>
      <c r="C1071">
        <f>INDEX(resultados!$A$2:$ZZ$1352, 1065, MATCH($B$3, resultados!$A$1:$ZZ$1, 0))</f>
        <v/>
      </c>
    </row>
    <row r="1072">
      <c r="A1072">
        <f>INDEX(resultados!$A$2:$ZZ$1352, 1066, MATCH($B$1, resultados!$A$1:$ZZ$1, 0))</f>
        <v/>
      </c>
      <c r="B1072">
        <f>INDEX(resultados!$A$2:$ZZ$1352, 1066, MATCH($B$2, resultados!$A$1:$ZZ$1, 0))</f>
        <v/>
      </c>
      <c r="C1072">
        <f>INDEX(resultados!$A$2:$ZZ$1352, 1066, MATCH($B$3, resultados!$A$1:$ZZ$1, 0))</f>
        <v/>
      </c>
    </row>
    <row r="1073">
      <c r="A1073">
        <f>INDEX(resultados!$A$2:$ZZ$1352, 1067, MATCH($B$1, resultados!$A$1:$ZZ$1, 0))</f>
        <v/>
      </c>
      <c r="B1073">
        <f>INDEX(resultados!$A$2:$ZZ$1352, 1067, MATCH($B$2, resultados!$A$1:$ZZ$1, 0))</f>
        <v/>
      </c>
      <c r="C1073">
        <f>INDEX(resultados!$A$2:$ZZ$1352, 1067, MATCH($B$3, resultados!$A$1:$ZZ$1, 0))</f>
        <v/>
      </c>
    </row>
    <row r="1074">
      <c r="A1074">
        <f>INDEX(resultados!$A$2:$ZZ$1352, 1068, MATCH($B$1, resultados!$A$1:$ZZ$1, 0))</f>
        <v/>
      </c>
      <c r="B1074">
        <f>INDEX(resultados!$A$2:$ZZ$1352, 1068, MATCH($B$2, resultados!$A$1:$ZZ$1, 0))</f>
        <v/>
      </c>
      <c r="C1074">
        <f>INDEX(resultados!$A$2:$ZZ$1352, 1068, MATCH($B$3, resultados!$A$1:$ZZ$1, 0))</f>
        <v/>
      </c>
    </row>
    <row r="1075">
      <c r="A1075">
        <f>INDEX(resultados!$A$2:$ZZ$1352, 1069, MATCH($B$1, resultados!$A$1:$ZZ$1, 0))</f>
        <v/>
      </c>
      <c r="B1075">
        <f>INDEX(resultados!$A$2:$ZZ$1352, 1069, MATCH($B$2, resultados!$A$1:$ZZ$1, 0))</f>
        <v/>
      </c>
      <c r="C1075">
        <f>INDEX(resultados!$A$2:$ZZ$1352, 1069, MATCH($B$3, resultados!$A$1:$ZZ$1, 0))</f>
        <v/>
      </c>
    </row>
    <row r="1076">
      <c r="A1076">
        <f>INDEX(resultados!$A$2:$ZZ$1352, 1070, MATCH($B$1, resultados!$A$1:$ZZ$1, 0))</f>
        <v/>
      </c>
      <c r="B1076">
        <f>INDEX(resultados!$A$2:$ZZ$1352, 1070, MATCH($B$2, resultados!$A$1:$ZZ$1, 0))</f>
        <v/>
      </c>
      <c r="C1076">
        <f>INDEX(resultados!$A$2:$ZZ$1352, 1070, MATCH($B$3, resultados!$A$1:$ZZ$1, 0))</f>
        <v/>
      </c>
    </row>
    <row r="1077">
      <c r="A1077">
        <f>INDEX(resultados!$A$2:$ZZ$1352, 1071, MATCH($B$1, resultados!$A$1:$ZZ$1, 0))</f>
        <v/>
      </c>
      <c r="B1077">
        <f>INDEX(resultados!$A$2:$ZZ$1352, 1071, MATCH($B$2, resultados!$A$1:$ZZ$1, 0))</f>
        <v/>
      </c>
      <c r="C1077">
        <f>INDEX(resultados!$A$2:$ZZ$1352, 1071, MATCH($B$3, resultados!$A$1:$ZZ$1, 0))</f>
        <v/>
      </c>
    </row>
    <row r="1078">
      <c r="A1078">
        <f>INDEX(resultados!$A$2:$ZZ$1352, 1072, MATCH($B$1, resultados!$A$1:$ZZ$1, 0))</f>
        <v/>
      </c>
      <c r="B1078">
        <f>INDEX(resultados!$A$2:$ZZ$1352, 1072, MATCH($B$2, resultados!$A$1:$ZZ$1, 0))</f>
        <v/>
      </c>
      <c r="C1078">
        <f>INDEX(resultados!$A$2:$ZZ$1352, 1072, MATCH($B$3, resultados!$A$1:$ZZ$1, 0))</f>
        <v/>
      </c>
    </row>
    <row r="1079">
      <c r="A1079">
        <f>INDEX(resultados!$A$2:$ZZ$1352, 1073, MATCH($B$1, resultados!$A$1:$ZZ$1, 0))</f>
        <v/>
      </c>
      <c r="B1079">
        <f>INDEX(resultados!$A$2:$ZZ$1352, 1073, MATCH($B$2, resultados!$A$1:$ZZ$1, 0))</f>
        <v/>
      </c>
      <c r="C1079">
        <f>INDEX(resultados!$A$2:$ZZ$1352, 1073, MATCH($B$3, resultados!$A$1:$ZZ$1, 0))</f>
        <v/>
      </c>
    </row>
    <row r="1080">
      <c r="A1080">
        <f>INDEX(resultados!$A$2:$ZZ$1352, 1074, MATCH($B$1, resultados!$A$1:$ZZ$1, 0))</f>
        <v/>
      </c>
      <c r="B1080">
        <f>INDEX(resultados!$A$2:$ZZ$1352, 1074, MATCH($B$2, resultados!$A$1:$ZZ$1, 0))</f>
        <v/>
      </c>
      <c r="C1080">
        <f>INDEX(resultados!$A$2:$ZZ$1352, 1074, MATCH($B$3, resultados!$A$1:$ZZ$1, 0))</f>
        <v/>
      </c>
    </row>
    <row r="1081">
      <c r="A1081">
        <f>INDEX(resultados!$A$2:$ZZ$1352, 1075, MATCH($B$1, resultados!$A$1:$ZZ$1, 0))</f>
        <v/>
      </c>
      <c r="B1081">
        <f>INDEX(resultados!$A$2:$ZZ$1352, 1075, MATCH($B$2, resultados!$A$1:$ZZ$1, 0))</f>
        <v/>
      </c>
      <c r="C1081">
        <f>INDEX(resultados!$A$2:$ZZ$1352, 1075, MATCH($B$3, resultados!$A$1:$ZZ$1, 0))</f>
        <v/>
      </c>
    </row>
    <row r="1082">
      <c r="A1082">
        <f>INDEX(resultados!$A$2:$ZZ$1352, 1076, MATCH($B$1, resultados!$A$1:$ZZ$1, 0))</f>
        <v/>
      </c>
      <c r="B1082">
        <f>INDEX(resultados!$A$2:$ZZ$1352, 1076, MATCH($B$2, resultados!$A$1:$ZZ$1, 0))</f>
        <v/>
      </c>
      <c r="C1082">
        <f>INDEX(resultados!$A$2:$ZZ$1352, 1076, MATCH($B$3, resultados!$A$1:$ZZ$1, 0))</f>
        <v/>
      </c>
    </row>
    <row r="1083">
      <c r="A1083">
        <f>INDEX(resultados!$A$2:$ZZ$1352, 1077, MATCH($B$1, resultados!$A$1:$ZZ$1, 0))</f>
        <v/>
      </c>
      <c r="B1083">
        <f>INDEX(resultados!$A$2:$ZZ$1352, 1077, MATCH($B$2, resultados!$A$1:$ZZ$1, 0))</f>
        <v/>
      </c>
      <c r="C1083">
        <f>INDEX(resultados!$A$2:$ZZ$1352, 1077, MATCH($B$3, resultados!$A$1:$ZZ$1, 0))</f>
        <v/>
      </c>
    </row>
    <row r="1084">
      <c r="A1084">
        <f>INDEX(resultados!$A$2:$ZZ$1352, 1078, MATCH($B$1, resultados!$A$1:$ZZ$1, 0))</f>
        <v/>
      </c>
      <c r="B1084">
        <f>INDEX(resultados!$A$2:$ZZ$1352, 1078, MATCH($B$2, resultados!$A$1:$ZZ$1, 0))</f>
        <v/>
      </c>
      <c r="C1084">
        <f>INDEX(resultados!$A$2:$ZZ$1352, 1078, MATCH($B$3, resultados!$A$1:$ZZ$1, 0))</f>
        <v/>
      </c>
    </row>
    <row r="1085">
      <c r="A1085">
        <f>INDEX(resultados!$A$2:$ZZ$1352, 1079, MATCH($B$1, resultados!$A$1:$ZZ$1, 0))</f>
        <v/>
      </c>
      <c r="B1085">
        <f>INDEX(resultados!$A$2:$ZZ$1352, 1079, MATCH($B$2, resultados!$A$1:$ZZ$1, 0))</f>
        <v/>
      </c>
      <c r="C1085">
        <f>INDEX(resultados!$A$2:$ZZ$1352, 1079, MATCH($B$3, resultados!$A$1:$ZZ$1, 0))</f>
        <v/>
      </c>
    </row>
    <row r="1086">
      <c r="A1086">
        <f>INDEX(resultados!$A$2:$ZZ$1352, 1080, MATCH($B$1, resultados!$A$1:$ZZ$1, 0))</f>
        <v/>
      </c>
      <c r="B1086">
        <f>INDEX(resultados!$A$2:$ZZ$1352, 1080, MATCH($B$2, resultados!$A$1:$ZZ$1, 0))</f>
        <v/>
      </c>
      <c r="C1086">
        <f>INDEX(resultados!$A$2:$ZZ$1352, 1080, MATCH($B$3, resultados!$A$1:$ZZ$1, 0))</f>
        <v/>
      </c>
    </row>
    <row r="1087">
      <c r="A1087">
        <f>INDEX(resultados!$A$2:$ZZ$1352, 1081, MATCH($B$1, resultados!$A$1:$ZZ$1, 0))</f>
        <v/>
      </c>
      <c r="B1087">
        <f>INDEX(resultados!$A$2:$ZZ$1352, 1081, MATCH($B$2, resultados!$A$1:$ZZ$1, 0))</f>
        <v/>
      </c>
      <c r="C1087">
        <f>INDEX(resultados!$A$2:$ZZ$1352, 1081, MATCH($B$3, resultados!$A$1:$ZZ$1, 0))</f>
        <v/>
      </c>
    </row>
    <row r="1088">
      <c r="A1088">
        <f>INDEX(resultados!$A$2:$ZZ$1352, 1082, MATCH($B$1, resultados!$A$1:$ZZ$1, 0))</f>
        <v/>
      </c>
      <c r="B1088">
        <f>INDEX(resultados!$A$2:$ZZ$1352, 1082, MATCH($B$2, resultados!$A$1:$ZZ$1, 0))</f>
        <v/>
      </c>
      <c r="C1088">
        <f>INDEX(resultados!$A$2:$ZZ$1352, 1082, MATCH($B$3, resultados!$A$1:$ZZ$1, 0))</f>
        <v/>
      </c>
    </row>
    <row r="1089">
      <c r="A1089">
        <f>INDEX(resultados!$A$2:$ZZ$1352, 1083, MATCH($B$1, resultados!$A$1:$ZZ$1, 0))</f>
        <v/>
      </c>
      <c r="B1089">
        <f>INDEX(resultados!$A$2:$ZZ$1352, 1083, MATCH($B$2, resultados!$A$1:$ZZ$1, 0))</f>
        <v/>
      </c>
      <c r="C1089">
        <f>INDEX(resultados!$A$2:$ZZ$1352, 1083, MATCH($B$3, resultados!$A$1:$ZZ$1, 0))</f>
        <v/>
      </c>
    </row>
    <row r="1090">
      <c r="A1090">
        <f>INDEX(resultados!$A$2:$ZZ$1352, 1084, MATCH($B$1, resultados!$A$1:$ZZ$1, 0))</f>
        <v/>
      </c>
      <c r="B1090">
        <f>INDEX(resultados!$A$2:$ZZ$1352, 1084, MATCH($B$2, resultados!$A$1:$ZZ$1, 0))</f>
        <v/>
      </c>
      <c r="C1090">
        <f>INDEX(resultados!$A$2:$ZZ$1352, 1084, MATCH($B$3, resultados!$A$1:$ZZ$1, 0))</f>
        <v/>
      </c>
    </row>
    <row r="1091">
      <c r="A1091">
        <f>INDEX(resultados!$A$2:$ZZ$1352, 1085, MATCH($B$1, resultados!$A$1:$ZZ$1, 0))</f>
        <v/>
      </c>
      <c r="B1091">
        <f>INDEX(resultados!$A$2:$ZZ$1352, 1085, MATCH($B$2, resultados!$A$1:$ZZ$1, 0))</f>
        <v/>
      </c>
      <c r="C1091">
        <f>INDEX(resultados!$A$2:$ZZ$1352, 1085, MATCH($B$3, resultados!$A$1:$ZZ$1, 0))</f>
        <v/>
      </c>
    </row>
    <row r="1092">
      <c r="A1092">
        <f>INDEX(resultados!$A$2:$ZZ$1352, 1086, MATCH($B$1, resultados!$A$1:$ZZ$1, 0))</f>
        <v/>
      </c>
      <c r="B1092">
        <f>INDEX(resultados!$A$2:$ZZ$1352, 1086, MATCH($B$2, resultados!$A$1:$ZZ$1, 0))</f>
        <v/>
      </c>
      <c r="C1092">
        <f>INDEX(resultados!$A$2:$ZZ$1352, 1086, MATCH($B$3, resultados!$A$1:$ZZ$1, 0))</f>
        <v/>
      </c>
    </row>
    <row r="1093">
      <c r="A1093">
        <f>INDEX(resultados!$A$2:$ZZ$1352, 1087, MATCH($B$1, resultados!$A$1:$ZZ$1, 0))</f>
        <v/>
      </c>
      <c r="B1093">
        <f>INDEX(resultados!$A$2:$ZZ$1352, 1087, MATCH($B$2, resultados!$A$1:$ZZ$1, 0))</f>
        <v/>
      </c>
      <c r="C1093">
        <f>INDEX(resultados!$A$2:$ZZ$1352, 1087, MATCH($B$3, resultados!$A$1:$ZZ$1, 0))</f>
        <v/>
      </c>
    </row>
    <row r="1094">
      <c r="A1094">
        <f>INDEX(resultados!$A$2:$ZZ$1352, 1088, MATCH($B$1, resultados!$A$1:$ZZ$1, 0))</f>
        <v/>
      </c>
      <c r="B1094">
        <f>INDEX(resultados!$A$2:$ZZ$1352, 1088, MATCH($B$2, resultados!$A$1:$ZZ$1, 0))</f>
        <v/>
      </c>
      <c r="C1094">
        <f>INDEX(resultados!$A$2:$ZZ$1352, 1088, MATCH($B$3, resultados!$A$1:$ZZ$1, 0))</f>
        <v/>
      </c>
    </row>
    <row r="1095">
      <c r="A1095">
        <f>INDEX(resultados!$A$2:$ZZ$1352, 1089, MATCH($B$1, resultados!$A$1:$ZZ$1, 0))</f>
        <v/>
      </c>
      <c r="B1095">
        <f>INDEX(resultados!$A$2:$ZZ$1352, 1089, MATCH($B$2, resultados!$A$1:$ZZ$1, 0))</f>
        <v/>
      </c>
      <c r="C1095">
        <f>INDEX(resultados!$A$2:$ZZ$1352, 1089, MATCH($B$3, resultados!$A$1:$ZZ$1, 0))</f>
        <v/>
      </c>
    </row>
    <row r="1096">
      <c r="A1096">
        <f>INDEX(resultados!$A$2:$ZZ$1352, 1090, MATCH($B$1, resultados!$A$1:$ZZ$1, 0))</f>
        <v/>
      </c>
      <c r="B1096">
        <f>INDEX(resultados!$A$2:$ZZ$1352, 1090, MATCH($B$2, resultados!$A$1:$ZZ$1, 0))</f>
        <v/>
      </c>
      <c r="C1096">
        <f>INDEX(resultados!$A$2:$ZZ$1352, 1090, MATCH($B$3, resultados!$A$1:$ZZ$1, 0))</f>
        <v/>
      </c>
    </row>
    <row r="1097">
      <c r="A1097">
        <f>INDEX(resultados!$A$2:$ZZ$1352, 1091, MATCH($B$1, resultados!$A$1:$ZZ$1, 0))</f>
        <v/>
      </c>
      <c r="B1097">
        <f>INDEX(resultados!$A$2:$ZZ$1352, 1091, MATCH($B$2, resultados!$A$1:$ZZ$1, 0))</f>
        <v/>
      </c>
      <c r="C1097">
        <f>INDEX(resultados!$A$2:$ZZ$1352, 1091, MATCH($B$3, resultados!$A$1:$ZZ$1, 0))</f>
        <v/>
      </c>
    </row>
    <row r="1098">
      <c r="A1098">
        <f>INDEX(resultados!$A$2:$ZZ$1352, 1092, MATCH($B$1, resultados!$A$1:$ZZ$1, 0))</f>
        <v/>
      </c>
      <c r="B1098">
        <f>INDEX(resultados!$A$2:$ZZ$1352, 1092, MATCH($B$2, resultados!$A$1:$ZZ$1, 0))</f>
        <v/>
      </c>
      <c r="C1098">
        <f>INDEX(resultados!$A$2:$ZZ$1352, 1092, MATCH($B$3, resultados!$A$1:$ZZ$1, 0))</f>
        <v/>
      </c>
    </row>
    <row r="1099">
      <c r="A1099">
        <f>INDEX(resultados!$A$2:$ZZ$1352, 1093, MATCH($B$1, resultados!$A$1:$ZZ$1, 0))</f>
        <v/>
      </c>
      <c r="B1099">
        <f>INDEX(resultados!$A$2:$ZZ$1352, 1093, MATCH($B$2, resultados!$A$1:$ZZ$1, 0))</f>
        <v/>
      </c>
      <c r="C1099">
        <f>INDEX(resultados!$A$2:$ZZ$1352, 1093, MATCH($B$3, resultados!$A$1:$ZZ$1, 0))</f>
        <v/>
      </c>
    </row>
    <row r="1100">
      <c r="A1100">
        <f>INDEX(resultados!$A$2:$ZZ$1352, 1094, MATCH($B$1, resultados!$A$1:$ZZ$1, 0))</f>
        <v/>
      </c>
      <c r="B1100">
        <f>INDEX(resultados!$A$2:$ZZ$1352, 1094, MATCH($B$2, resultados!$A$1:$ZZ$1, 0))</f>
        <v/>
      </c>
      <c r="C1100">
        <f>INDEX(resultados!$A$2:$ZZ$1352, 1094, MATCH($B$3, resultados!$A$1:$ZZ$1, 0))</f>
        <v/>
      </c>
    </row>
    <row r="1101">
      <c r="A1101">
        <f>INDEX(resultados!$A$2:$ZZ$1352, 1095, MATCH($B$1, resultados!$A$1:$ZZ$1, 0))</f>
        <v/>
      </c>
      <c r="B1101">
        <f>INDEX(resultados!$A$2:$ZZ$1352, 1095, MATCH($B$2, resultados!$A$1:$ZZ$1, 0))</f>
        <v/>
      </c>
      <c r="C1101">
        <f>INDEX(resultados!$A$2:$ZZ$1352, 1095, MATCH($B$3, resultados!$A$1:$ZZ$1, 0))</f>
        <v/>
      </c>
    </row>
    <row r="1102">
      <c r="A1102">
        <f>INDEX(resultados!$A$2:$ZZ$1352, 1096, MATCH($B$1, resultados!$A$1:$ZZ$1, 0))</f>
        <v/>
      </c>
      <c r="B1102">
        <f>INDEX(resultados!$A$2:$ZZ$1352, 1096, MATCH($B$2, resultados!$A$1:$ZZ$1, 0))</f>
        <v/>
      </c>
      <c r="C1102">
        <f>INDEX(resultados!$A$2:$ZZ$1352, 1096, MATCH($B$3, resultados!$A$1:$ZZ$1, 0))</f>
        <v/>
      </c>
    </row>
    <row r="1103">
      <c r="A1103">
        <f>INDEX(resultados!$A$2:$ZZ$1352, 1097, MATCH($B$1, resultados!$A$1:$ZZ$1, 0))</f>
        <v/>
      </c>
      <c r="B1103">
        <f>INDEX(resultados!$A$2:$ZZ$1352, 1097, MATCH($B$2, resultados!$A$1:$ZZ$1, 0))</f>
        <v/>
      </c>
      <c r="C1103">
        <f>INDEX(resultados!$A$2:$ZZ$1352, 1097, MATCH($B$3, resultados!$A$1:$ZZ$1, 0))</f>
        <v/>
      </c>
    </row>
    <row r="1104">
      <c r="A1104">
        <f>INDEX(resultados!$A$2:$ZZ$1352, 1098, MATCH($B$1, resultados!$A$1:$ZZ$1, 0))</f>
        <v/>
      </c>
      <c r="B1104">
        <f>INDEX(resultados!$A$2:$ZZ$1352, 1098, MATCH($B$2, resultados!$A$1:$ZZ$1, 0))</f>
        <v/>
      </c>
      <c r="C1104">
        <f>INDEX(resultados!$A$2:$ZZ$1352, 1098, MATCH($B$3, resultados!$A$1:$ZZ$1, 0))</f>
        <v/>
      </c>
    </row>
    <row r="1105">
      <c r="A1105">
        <f>INDEX(resultados!$A$2:$ZZ$1352, 1099, MATCH($B$1, resultados!$A$1:$ZZ$1, 0))</f>
        <v/>
      </c>
      <c r="B1105">
        <f>INDEX(resultados!$A$2:$ZZ$1352, 1099, MATCH($B$2, resultados!$A$1:$ZZ$1, 0))</f>
        <v/>
      </c>
      <c r="C1105">
        <f>INDEX(resultados!$A$2:$ZZ$1352, 1099, MATCH($B$3, resultados!$A$1:$ZZ$1, 0))</f>
        <v/>
      </c>
    </row>
    <row r="1106">
      <c r="A1106">
        <f>INDEX(resultados!$A$2:$ZZ$1352, 1100, MATCH($B$1, resultados!$A$1:$ZZ$1, 0))</f>
        <v/>
      </c>
      <c r="B1106">
        <f>INDEX(resultados!$A$2:$ZZ$1352, 1100, MATCH($B$2, resultados!$A$1:$ZZ$1, 0))</f>
        <v/>
      </c>
      <c r="C1106">
        <f>INDEX(resultados!$A$2:$ZZ$1352, 1100, MATCH($B$3, resultados!$A$1:$ZZ$1, 0))</f>
        <v/>
      </c>
    </row>
    <row r="1107">
      <c r="A1107">
        <f>INDEX(resultados!$A$2:$ZZ$1352, 1101, MATCH($B$1, resultados!$A$1:$ZZ$1, 0))</f>
        <v/>
      </c>
      <c r="B1107">
        <f>INDEX(resultados!$A$2:$ZZ$1352, 1101, MATCH($B$2, resultados!$A$1:$ZZ$1, 0))</f>
        <v/>
      </c>
      <c r="C1107">
        <f>INDEX(resultados!$A$2:$ZZ$1352, 1101, MATCH($B$3, resultados!$A$1:$ZZ$1, 0))</f>
        <v/>
      </c>
    </row>
    <row r="1108">
      <c r="A1108">
        <f>INDEX(resultados!$A$2:$ZZ$1352, 1102, MATCH($B$1, resultados!$A$1:$ZZ$1, 0))</f>
        <v/>
      </c>
      <c r="B1108">
        <f>INDEX(resultados!$A$2:$ZZ$1352, 1102, MATCH($B$2, resultados!$A$1:$ZZ$1, 0))</f>
        <v/>
      </c>
      <c r="C1108">
        <f>INDEX(resultados!$A$2:$ZZ$1352, 1102, MATCH($B$3, resultados!$A$1:$ZZ$1, 0))</f>
        <v/>
      </c>
    </row>
    <row r="1109">
      <c r="A1109">
        <f>INDEX(resultados!$A$2:$ZZ$1352, 1103, MATCH($B$1, resultados!$A$1:$ZZ$1, 0))</f>
        <v/>
      </c>
      <c r="B1109">
        <f>INDEX(resultados!$A$2:$ZZ$1352, 1103, MATCH($B$2, resultados!$A$1:$ZZ$1, 0))</f>
        <v/>
      </c>
      <c r="C1109">
        <f>INDEX(resultados!$A$2:$ZZ$1352, 1103, MATCH($B$3, resultados!$A$1:$ZZ$1, 0))</f>
        <v/>
      </c>
    </row>
    <row r="1110">
      <c r="A1110">
        <f>INDEX(resultados!$A$2:$ZZ$1352, 1104, MATCH($B$1, resultados!$A$1:$ZZ$1, 0))</f>
        <v/>
      </c>
      <c r="B1110">
        <f>INDEX(resultados!$A$2:$ZZ$1352, 1104, MATCH($B$2, resultados!$A$1:$ZZ$1, 0))</f>
        <v/>
      </c>
      <c r="C1110">
        <f>INDEX(resultados!$A$2:$ZZ$1352, 1104, MATCH($B$3, resultados!$A$1:$ZZ$1, 0))</f>
        <v/>
      </c>
    </row>
    <row r="1111">
      <c r="A1111">
        <f>INDEX(resultados!$A$2:$ZZ$1352, 1105, MATCH($B$1, resultados!$A$1:$ZZ$1, 0))</f>
        <v/>
      </c>
      <c r="B1111">
        <f>INDEX(resultados!$A$2:$ZZ$1352, 1105, MATCH($B$2, resultados!$A$1:$ZZ$1, 0))</f>
        <v/>
      </c>
      <c r="C1111">
        <f>INDEX(resultados!$A$2:$ZZ$1352, 1105, MATCH($B$3, resultados!$A$1:$ZZ$1, 0))</f>
        <v/>
      </c>
    </row>
    <row r="1112">
      <c r="A1112">
        <f>INDEX(resultados!$A$2:$ZZ$1352, 1106, MATCH($B$1, resultados!$A$1:$ZZ$1, 0))</f>
        <v/>
      </c>
      <c r="B1112">
        <f>INDEX(resultados!$A$2:$ZZ$1352, 1106, MATCH($B$2, resultados!$A$1:$ZZ$1, 0))</f>
        <v/>
      </c>
      <c r="C1112">
        <f>INDEX(resultados!$A$2:$ZZ$1352, 1106, MATCH($B$3, resultados!$A$1:$ZZ$1, 0))</f>
        <v/>
      </c>
    </row>
    <row r="1113">
      <c r="A1113">
        <f>INDEX(resultados!$A$2:$ZZ$1352, 1107, MATCH($B$1, resultados!$A$1:$ZZ$1, 0))</f>
        <v/>
      </c>
      <c r="B1113">
        <f>INDEX(resultados!$A$2:$ZZ$1352, 1107, MATCH($B$2, resultados!$A$1:$ZZ$1, 0))</f>
        <v/>
      </c>
      <c r="C1113">
        <f>INDEX(resultados!$A$2:$ZZ$1352, 1107, MATCH($B$3, resultados!$A$1:$ZZ$1, 0))</f>
        <v/>
      </c>
    </row>
    <row r="1114">
      <c r="A1114">
        <f>INDEX(resultados!$A$2:$ZZ$1352, 1108, MATCH($B$1, resultados!$A$1:$ZZ$1, 0))</f>
        <v/>
      </c>
      <c r="B1114">
        <f>INDEX(resultados!$A$2:$ZZ$1352, 1108, MATCH($B$2, resultados!$A$1:$ZZ$1, 0))</f>
        <v/>
      </c>
      <c r="C1114">
        <f>INDEX(resultados!$A$2:$ZZ$1352, 1108, MATCH($B$3, resultados!$A$1:$ZZ$1, 0))</f>
        <v/>
      </c>
    </row>
    <row r="1115">
      <c r="A1115">
        <f>INDEX(resultados!$A$2:$ZZ$1352, 1109, MATCH($B$1, resultados!$A$1:$ZZ$1, 0))</f>
        <v/>
      </c>
      <c r="B1115">
        <f>INDEX(resultados!$A$2:$ZZ$1352, 1109, MATCH($B$2, resultados!$A$1:$ZZ$1, 0))</f>
        <v/>
      </c>
      <c r="C1115">
        <f>INDEX(resultados!$A$2:$ZZ$1352, 1109, MATCH($B$3, resultados!$A$1:$ZZ$1, 0))</f>
        <v/>
      </c>
    </row>
    <row r="1116">
      <c r="A1116">
        <f>INDEX(resultados!$A$2:$ZZ$1352, 1110, MATCH($B$1, resultados!$A$1:$ZZ$1, 0))</f>
        <v/>
      </c>
      <c r="B1116">
        <f>INDEX(resultados!$A$2:$ZZ$1352, 1110, MATCH($B$2, resultados!$A$1:$ZZ$1, 0))</f>
        <v/>
      </c>
      <c r="C1116">
        <f>INDEX(resultados!$A$2:$ZZ$1352, 1110, MATCH($B$3, resultados!$A$1:$ZZ$1, 0))</f>
        <v/>
      </c>
    </row>
    <row r="1117">
      <c r="A1117">
        <f>INDEX(resultados!$A$2:$ZZ$1352, 1111, MATCH($B$1, resultados!$A$1:$ZZ$1, 0))</f>
        <v/>
      </c>
      <c r="B1117">
        <f>INDEX(resultados!$A$2:$ZZ$1352, 1111, MATCH($B$2, resultados!$A$1:$ZZ$1, 0))</f>
        <v/>
      </c>
      <c r="C1117">
        <f>INDEX(resultados!$A$2:$ZZ$1352, 1111, MATCH($B$3, resultados!$A$1:$ZZ$1, 0))</f>
        <v/>
      </c>
    </row>
    <row r="1118">
      <c r="A1118">
        <f>INDEX(resultados!$A$2:$ZZ$1352, 1112, MATCH($B$1, resultados!$A$1:$ZZ$1, 0))</f>
        <v/>
      </c>
      <c r="B1118">
        <f>INDEX(resultados!$A$2:$ZZ$1352, 1112, MATCH($B$2, resultados!$A$1:$ZZ$1, 0))</f>
        <v/>
      </c>
      <c r="C1118">
        <f>INDEX(resultados!$A$2:$ZZ$1352, 1112, MATCH($B$3, resultados!$A$1:$ZZ$1, 0))</f>
        <v/>
      </c>
    </row>
    <row r="1119">
      <c r="A1119">
        <f>INDEX(resultados!$A$2:$ZZ$1352, 1113, MATCH($B$1, resultados!$A$1:$ZZ$1, 0))</f>
        <v/>
      </c>
      <c r="B1119">
        <f>INDEX(resultados!$A$2:$ZZ$1352, 1113, MATCH($B$2, resultados!$A$1:$ZZ$1, 0))</f>
        <v/>
      </c>
      <c r="C1119">
        <f>INDEX(resultados!$A$2:$ZZ$1352, 1113, MATCH($B$3, resultados!$A$1:$ZZ$1, 0))</f>
        <v/>
      </c>
    </row>
    <row r="1120">
      <c r="A1120">
        <f>INDEX(resultados!$A$2:$ZZ$1352, 1114, MATCH($B$1, resultados!$A$1:$ZZ$1, 0))</f>
        <v/>
      </c>
      <c r="B1120">
        <f>INDEX(resultados!$A$2:$ZZ$1352, 1114, MATCH($B$2, resultados!$A$1:$ZZ$1, 0))</f>
        <v/>
      </c>
      <c r="C1120">
        <f>INDEX(resultados!$A$2:$ZZ$1352, 1114, MATCH($B$3, resultados!$A$1:$ZZ$1, 0))</f>
        <v/>
      </c>
    </row>
    <row r="1121">
      <c r="A1121">
        <f>INDEX(resultados!$A$2:$ZZ$1352, 1115, MATCH($B$1, resultados!$A$1:$ZZ$1, 0))</f>
        <v/>
      </c>
      <c r="B1121">
        <f>INDEX(resultados!$A$2:$ZZ$1352, 1115, MATCH($B$2, resultados!$A$1:$ZZ$1, 0))</f>
        <v/>
      </c>
      <c r="C1121">
        <f>INDEX(resultados!$A$2:$ZZ$1352, 1115, MATCH($B$3, resultados!$A$1:$ZZ$1, 0))</f>
        <v/>
      </c>
    </row>
    <row r="1122">
      <c r="A1122">
        <f>INDEX(resultados!$A$2:$ZZ$1352, 1116, MATCH($B$1, resultados!$A$1:$ZZ$1, 0))</f>
        <v/>
      </c>
      <c r="B1122">
        <f>INDEX(resultados!$A$2:$ZZ$1352, 1116, MATCH($B$2, resultados!$A$1:$ZZ$1, 0))</f>
        <v/>
      </c>
      <c r="C1122">
        <f>INDEX(resultados!$A$2:$ZZ$1352, 1116, MATCH($B$3, resultados!$A$1:$ZZ$1, 0))</f>
        <v/>
      </c>
    </row>
    <row r="1123">
      <c r="A1123">
        <f>INDEX(resultados!$A$2:$ZZ$1352, 1117, MATCH($B$1, resultados!$A$1:$ZZ$1, 0))</f>
        <v/>
      </c>
      <c r="B1123">
        <f>INDEX(resultados!$A$2:$ZZ$1352, 1117, MATCH($B$2, resultados!$A$1:$ZZ$1, 0))</f>
        <v/>
      </c>
      <c r="C1123">
        <f>INDEX(resultados!$A$2:$ZZ$1352, 1117, MATCH($B$3, resultados!$A$1:$ZZ$1, 0))</f>
        <v/>
      </c>
    </row>
    <row r="1124">
      <c r="A1124">
        <f>INDEX(resultados!$A$2:$ZZ$1352, 1118, MATCH($B$1, resultados!$A$1:$ZZ$1, 0))</f>
        <v/>
      </c>
      <c r="B1124">
        <f>INDEX(resultados!$A$2:$ZZ$1352, 1118, MATCH($B$2, resultados!$A$1:$ZZ$1, 0))</f>
        <v/>
      </c>
      <c r="C1124">
        <f>INDEX(resultados!$A$2:$ZZ$1352, 1118, MATCH($B$3, resultados!$A$1:$ZZ$1, 0))</f>
        <v/>
      </c>
    </row>
    <row r="1125">
      <c r="A1125">
        <f>INDEX(resultados!$A$2:$ZZ$1352, 1119, MATCH($B$1, resultados!$A$1:$ZZ$1, 0))</f>
        <v/>
      </c>
      <c r="B1125">
        <f>INDEX(resultados!$A$2:$ZZ$1352, 1119, MATCH($B$2, resultados!$A$1:$ZZ$1, 0))</f>
        <v/>
      </c>
      <c r="C1125">
        <f>INDEX(resultados!$A$2:$ZZ$1352, 1119, MATCH($B$3, resultados!$A$1:$ZZ$1, 0))</f>
        <v/>
      </c>
    </row>
    <row r="1126">
      <c r="A1126">
        <f>INDEX(resultados!$A$2:$ZZ$1352, 1120, MATCH($B$1, resultados!$A$1:$ZZ$1, 0))</f>
        <v/>
      </c>
      <c r="B1126">
        <f>INDEX(resultados!$A$2:$ZZ$1352, 1120, MATCH($B$2, resultados!$A$1:$ZZ$1, 0))</f>
        <v/>
      </c>
      <c r="C1126">
        <f>INDEX(resultados!$A$2:$ZZ$1352, 1120, MATCH($B$3, resultados!$A$1:$ZZ$1, 0))</f>
        <v/>
      </c>
    </row>
    <row r="1127">
      <c r="A1127">
        <f>INDEX(resultados!$A$2:$ZZ$1352, 1121, MATCH($B$1, resultados!$A$1:$ZZ$1, 0))</f>
        <v/>
      </c>
      <c r="B1127">
        <f>INDEX(resultados!$A$2:$ZZ$1352, 1121, MATCH($B$2, resultados!$A$1:$ZZ$1, 0))</f>
        <v/>
      </c>
      <c r="C1127">
        <f>INDEX(resultados!$A$2:$ZZ$1352, 1121, MATCH($B$3, resultados!$A$1:$ZZ$1, 0))</f>
        <v/>
      </c>
    </row>
    <row r="1128">
      <c r="A1128">
        <f>INDEX(resultados!$A$2:$ZZ$1352, 1122, MATCH($B$1, resultados!$A$1:$ZZ$1, 0))</f>
        <v/>
      </c>
      <c r="B1128">
        <f>INDEX(resultados!$A$2:$ZZ$1352, 1122, MATCH($B$2, resultados!$A$1:$ZZ$1, 0))</f>
        <v/>
      </c>
      <c r="C1128">
        <f>INDEX(resultados!$A$2:$ZZ$1352, 1122, MATCH($B$3, resultados!$A$1:$ZZ$1, 0))</f>
        <v/>
      </c>
    </row>
    <row r="1129">
      <c r="A1129">
        <f>INDEX(resultados!$A$2:$ZZ$1352, 1123, MATCH($B$1, resultados!$A$1:$ZZ$1, 0))</f>
        <v/>
      </c>
      <c r="B1129">
        <f>INDEX(resultados!$A$2:$ZZ$1352, 1123, MATCH($B$2, resultados!$A$1:$ZZ$1, 0))</f>
        <v/>
      </c>
      <c r="C1129">
        <f>INDEX(resultados!$A$2:$ZZ$1352, 1123, MATCH($B$3, resultados!$A$1:$ZZ$1, 0))</f>
        <v/>
      </c>
    </row>
    <row r="1130">
      <c r="A1130">
        <f>INDEX(resultados!$A$2:$ZZ$1352, 1124, MATCH($B$1, resultados!$A$1:$ZZ$1, 0))</f>
        <v/>
      </c>
      <c r="B1130">
        <f>INDEX(resultados!$A$2:$ZZ$1352, 1124, MATCH($B$2, resultados!$A$1:$ZZ$1, 0))</f>
        <v/>
      </c>
      <c r="C1130">
        <f>INDEX(resultados!$A$2:$ZZ$1352, 1124, MATCH($B$3, resultados!$A$1:$ZZ$1, 0))</f>
        <v/>
      </c>
    </row>
    <row r="1131">
      <c r="A1131">
        <f>INDEX(resultados!$A$2:$ZZ$1352, 1125, MATCH($B$1, resultados!$A$1:$ZZ$1, 0))</f>
        <v/>
      </c>
      <c r="B1131">
        <f>INDEX(resultados!$A$2:$ZZ$1352, 1125, MATCH($B$2, resultados!$A$1:$ZZ$1, 0))</f>
        <v/>
      </c>
      <c r="C1131">
        <f>INDEX(resultados!$A$2:$ZZ$1352, 1125, MATCH($B$3, resultados!$A$1:$ZZ$1, 0))</f>
        <v/>
      </c>
    </row>
    <row r="1132">
      <c r="A1132">
        <f>INDEX(resultados!$A$2:$ZZ$1352, 1126, MATCH($B$1, resultados!$A$1:$ZZ$1, 0))</f>
        <v/>
      </c>
      <c r="B1132">
        <f>INDEX(resultados!$A$2:$ZZ$1352, 1126, MATCH($B$2, resultados!$A$1:$ZZ$1, 0))</f>
        <v/>
      </c>
      <c r="C1132">
        <f>INDEX(resultados!$A$2:$ZZ$1352, 1126, MATCH($B$3, resultados!$A$1:$ZZ$1, 0))</f>
        <v/>
      </c>
    </row>
    <row r="1133">
      <c r="A1133">
        <f>INDEX(resultados!$A$2:$ZZ$1352, 1127, MATCH($B$1, resultados!$A$1:$ZZ$1, 0))</f>
        <v/>
      </c>
      <c r="B1133">
        <f>INDEX(resultados!$A$2:$ZZ$1352, 1127, MATCH($B$2, resultados!$A$1:$ZZ$1, 0))</f>
        <v/>
      </c>
      <c r="C1133">
        <f>INDEX(resultados!$A$2:$ZZ$1352, 1127, MATCH($B$3, resultados!$A$1:$ZZ$1, 0))</f>
        <v/>
      </c>
    </row>
    <row r="1134">
      <c r="A1134">
        <f>INDEX(resultados!$A$2:$ZZ$1352, 1128, MATCH($B$1, resultados!$A$1:$ZZ$1, 0))</f>
        <v/>
      </c>
      <c r="B1134">
        <f>INDEX(resultados!$A$2:$ZZ$1352, 1128, MATCH($B$2, resultados!$A$1:$ZZ$1, 0))</f>
        <v/>
      </c>
      <c r="C1134">
        <f>INDEX(resultados!$A$2:$ZZ$1352, 1128, MATCH($B$3, resultados!$A$1:$ZZ$1, 0))</f>
        <v/>
      </c>
    </row>
    <row r="1135">
      <c r="A1135">
        <f>INDEX(resultados!$A$2:$ZZ$1352, 1129, MATCH($B$1, resultados!$A$1:$ZZ$1, 0))</f>
        <v/>
      </c>
      <c r="B1135">
        <f>INDEX(resultados!$A$2:$ZZ$1352, 1129, MATCH($B$2, resultados!$A$1:$ZZ$1, 0))</f>
        <v/>
      </c>
      <c r="C1135">
        <f>INDEX(resultados!$A$2:$ZZ$1352, 1129, MATCH($B$3, resultados!$A$1:$ZZ$1, 0))</f>
        <v/>
      </c>
    </row>
    <row r="1136">
      <c r="A1136">
        <f>INDEX(resultados!$A$2:$ZZ$1352, 1130, MATCH($B$1, resultados!$A$1:$ZZ$1, 0))</f>
        <v/>
      </c>
      <c r="B1136">
        <f>INDEX(resultados!$A$2:$ZZ$1352, 1130, MATCH($B$2, resultados!$A$1:$ZZ$1, 0))</f>
        <v/>
      </c>
      <c r="C1136">
        <f>INDEX(resultados!$A$2:$ZZ$1352, 1130, MATCH($B$3, resultados!$A$1:$ZZ$1, 0))</f>
        <v/>
      </c>
    </row>
    <row r="1137">
      <c r="A1137">
        <f>INDEX(resultados!$A$2:$ZZ$1352, 1131, MATCH($B$1, resultados!$A$1:$ZZ$1, 0))</f>
        <v/>
      </c>
      <c r="B1137">
        <f>INDEX(resultados!$A$2:$ZZ$1352, 1131, MATCH($B$2, resultados!$A$1:$ZZ$1, 0))</f>
        <v/>
      </c>
      <c r="C1137">
        <f>INDEX(resultados!$A$2:$ZZ$1352, 1131, MATCH($B$3, resultados!$A$1:$ZZ$1, 0))</f>
        <v/>
      </c>
    </row>
    <row r="1138">
      <c r="A1138">
        <f>INDEX(resultados!$A$2:$ZZ$1352, 1132, MATCH($B$1, resultados!$A$1:$ZZ$1, 0))</f>
        <v/>
      </c>
      <c r="B1138">
        <f>INDEX(resultados!$A$2:$ZZ$1352, 1132, MATCH($B$2, resultados!$A$1:$ZZ$1, 0))</f>
        <v/>
      </c>
      <c r="C1138">
        <f>INDEX(resultados!$A$2:$ZZ$1352, 1132, MATCH($B$3, resultados!$A$1:$ZZ$1, 0))</f>
        <v/>
      </c>
    </row>
    <row r="1139">
      <c r="A1139">
        <f>INDEX(resultados!$A$2:$ZZ$1352, 1133, MATCH($B$1, resultados!$A$1:$ZZ$1, 0))</f>
        <v/>
      </c>
      <c r="B1139">
        <f>INDEX(resultados!$A$2:$ZZ$1352, 1133, MATCH($B$2, resultados!$A$1:$ZZ$1, 0))</f>
        <v/>
      </c>
      <c r="C1139">
        <f>INDEX(resultados!$A$2:$ZZ$1352, 1133, MATCH($B$3, resultados!$A$1:$ZZ$1, 0))</f>
        <v/>
      </c>
    </row>
    <row r="1140">
      <c r="A1140">
        <f>INDEX(resultados!$A$2:$ZZ$1352, 1134, MATCH($B$1, resultados!$A$1:$ZZ$1, 0))</f>
        <v/>
      </c>
      <c r="B1140">
        <f>INDEX(resultados!$A$2:$ZZ$1352, 1134, MATCH($B$2, resultados!$A$1:$ZZ$1, 0))</f>
        <v/>
      </c>
      <c r="C1140">
        <f>INDEX(resultados!$A$2:$ZZ$1352, 1134, MATCH($B$3, resultados!$A$1:$ZZ$1, 0))</f>
        <v/>
      </c>
    </row>
    <row r="1141">
      <c r="A1141">
        <f>INDEX(resultados!$A$2:$ZZ$1352, 1135, MATCH($B$1, resultados!$A$1:$ZZ$1, 0))</f>
        <v/>
      </c>
      <c r="B1141">
        <f>INDEX(resultados!$A$2:$ZZ$1352, 1135, MATCH($B$2, resultados!$A$1:$ZZ$1, 0))</f>
        <v/>
      </c>
      <c r="C1141">
        <f>INDEX(resultados!$A$2:$ZZ$1352, 1135, MATCH($B$3, resultados!$A$1:$ZZ$1, 0))</f>
        <v/>
      </c>
    </row>
    <row r="1142">
      <c r="A1142">
        <f>INDEX(resultados!$A$2:$ZZ$1352, 1136, MATCH($B$1, resultados!$A$1:$ZZ$1, 0))</f>
        <v/>
      </c>
      <c r="B1142">
        <f>INDEX(resultados!$A$2:$ZZ$1352, 1136, MATCH($B$2, resultados!$A$1:$ZZ$1, 0))</f>
        <v/>
      </c>
      <c r="C1142">
        <f>INDEX(resultados!$A$2:$ZZ$1352, 1136, MATCH($B$3, resultados!$A$1:$ZZ$1, 0))</f>
        <v/>
      </c>
    </row>
    <row r="1143">
      <c r="A1143">
        <f>INDEX(resultados!$A$2:$ZZ$1352, 1137, MATCH($B$1, resultados!$A$1:$ZZ$1, 0))</f>
        <v/>
      </c>
      <c r="B1143">
        <f>INDEX(resultados!$A$2:$ZZ$1352, 1137, MATCH($B$2, resultados!$A$1:$ZZ$1, 0))</f>
        <v/>
      </c>
      <c r="C1143">
        <f>INDEX(resultados!$A$2:$ZZ$1352, 1137, MATCH($B$3, resultados!$A$1:$ZZ$1, 0))</f>
        <v/>
      </c>
    </row>
    <row r="1144">
      <c r="A1144">
        <f>INDEX(resultados!$A$2:$ZZ$1352, 1138, MATCH($B$1, resultados!$A$1:$ZZ$1, 0))</f>
        <v/>
      </c>
      <c r="B1144">
        <f>INDEX(resultados!$A$2:$ZZ$1352, 1138, MATCH($B$2, resultados!$A$1:$ZZ$1, 0))</f>
        <v/>
      </c>
      <c r="C1144">
        <f>INDEX(resultados!$A$2:$ZZ$1352, 1138, MATCH($B$3, resultados!$A$1:$ZZ$1, 0))</f>
        <v/>
      </c>
    </row>
    <row r="1145">
      <c r="A1145">
        <f>INDEX(resultados!$A$2:$ZZ$1352, 1139, MATCH($B$1, resultados!$A$1:$ZZ$1, 0))</f>
        <v/>
      </c>
      <c r="B1145">
        <f>INDEX(resultados!$A$2:$ZZ$1352, 1139, MATCH($B$2, resultados!$A$1:$ZZ$1, 0))</f>
        <v/>
      </c>
      <c r="C1145">
        <f>INDEX(resultados!$A$2:$ZZ$1352, 1139, MATCH($B$3, resultados!$A$1:$ZZ$1, 0))</f>
        <v/>
      </c>
    </row>
    <row r="1146">
      <c r="A1146">
        <f>INDEX(resultados!$A$2:$ZZ$1352, 1140, MATCH($B$1, resultados!$A$1:$ZZ$1, 0))</f>
        <v/>
      </c>
      <c r="B1146">
        <f>INDEX(resultados!$A$2:$ZZ$1352, 1140, MATCH($B$2, resultados!$A$1:$ZZ$1, 0))</f>
        <v/>
      </c>
      <c r="C1146">
        <f>INDEX(resultados!$A$2:$ZZ$1352, 1140, MATCH($B$3, resultados!$A$1:$ZZ$1, 0))</f>
        <v/>
      </c>
    </row>
    <row r="1147">
      <c r="A1147">
        <f>INDEX(resultados!$A$2:$ZZ$1352, 1141, MATCH($B$1, resultados!$A$1:$ZZ$1, 0))</f>
        <v/>
      </c>
      <c r="B1147">
        <f>INDEX(resultados!$A$2:$ZZ$1352, 1141, MATCH($B$2, resultados!$A$1:$ZZ$1, 0))</f>
        <v/>
      </c>
      <c r="C1147">
        <f>INDEX(resultados!$A$2:$ZZ$1352, 1141, MATCH($B$3, resultados!$A$1:$ZZ$1, 0))</f>
        <v/>
      </c>
    </row>
    <row r="1148">
      <c r="A1148">
        <f>INDEX(resultados!$A$2:$ZZ$1352, 1142, MATCH($B$1, resultados!$A$1:$ZZ$1, 0))</f>
        <v/>
      </c>
      <c r="B1148">
        <f>INDEX(resultados!$A$2:$ZZ$1352, 1142, MATCH($B$2, resultados!$A$1:$ZZ$1, 0))</f>
        <v/>
      </c>
      <c r="C1148">
        <f>INDEX(resultados!$A$2:$ZZ$1352, 1142, MATCH($B$3, resultados!$A$1:$ZZ$1, 0))</f>
        <v/>
      </c>
    </row>
    <row r="1149">
      <c r="A1149">
        <f>INDEX(resultados!$A$2:$ZZ$1352, 1143, MATCH($B$1, resultados!$A$1:$ZZ$1, 0))</f>
        <v/>
      </c>
      <c r="B1149">
        <f>INDEX(resultados!$A$2:$ZZ$1352, 1143, MATCH($B$2, resultados!$A$1:$ZZ$1, 0))</f>
        <v/>
      </c>
      <c r="C1149">
        <f>INDEX(resultados!$A$2:$ZZ$1352, 1143, MATCH($B$3, resultados!$A$1:$ZZ$1, 0))</f>
        <v/>
      </c>
    </row>
    <row r="1150">
      <c r="A1150">
        <f>INDEX(resultados!$A$2:$ZZ$1352, 1144, MATCH($B$1, resultados!$A$1:$ZZ$1, 0))</f>
        <v/>
      </c>
      <c r="B1150">
        <f>INDEX(resultados!$A$2:$ZZ$1352, 1144, MATCH($B$2, resultados!$A$1:$ZZ$1, 0))</f>
        <v/>
      </c>
      <c r="C1150">
        <f>INDEX(resultados!$A$2:$ZZ$1352, 1144, MATCH($B$3, resultados!$A$1:$ZZ$1, 0))</f>
        <v/>
      </c>
    </row>
    <row r="1151">
      <c r="A1151">
        <f>INDEX(resultados!$A$2:$ZZ$1352, 1145, MATCH($B$1, resultados!$A$1:$ZZ$1, 0))</f>
        <v/>
      </c>
      <c r="B1151">
        <f>INDEX(resultados!$A$2:$ZZ$1352, 1145, MATCH($B$2, resultados!$A$1:$ZZ$1, 0))</f>
        <v/>
      </c>
      <c r="C1151">
        <f>INDEX(resultados!$A$2:$ZZ$1352, 1145, MATCH($B$3, resultados!$A$1:$ZZ$1, 0))</f>
        <v/>
      </c>
    </row>
    <row r="1152">
      <c r="A1152">
        <f>INDEX(resultados!$A$2:$ZZ$1352, 1146, MATCH($B$1, resultados!$A$1:$ZZ$1, 0))</f>
        <v/>
      </c>
      <c r="B1152">
        <f>INDEX(resultados!$A$2:$ZZ$1352, 1146, MATCH($B$2, resultados!$A$1:$ZZ$1, 0))</f>
        <v/>
      </c>
      <c r="C1152">
        <f>INDEX(resultados!$A$2:$ZZ$1352, 1146, MATCH($B$3, resultados!$A$1:$ZZ$1, 0))</f>
        <v/>
      </c>
    </row>
    <row r="1153">
      <c r="A1153">
        <f>INDEX(resultados!$A$2:$ZZ$1352, 1147, MATCH($B$1, resultados!$A$1:$ZZ$1, 0))</f>
        <v/>
      </c>
      <c r="B1153">
        <f>INDEX(resultados!$A$2:$ZZ$1352, 1147, MATCH($B$2, resultados!$A$1:$ZZ$1, 0))</f>
        <v/>
      </c>
      <c r="C1153">
        <f>INDEX(resultados!$A$2:$ZZ$1352, 1147, MATCH($B$3, resultados!$A$1:$ZZ$1, 0))</f>
        <v/>
      </c>
    </row>
    <row r="1154">
      <c r="A1154">
        <f>INDEX(resultados!$A$2:$ZZ$1352, 1148, MATCH($B$1, resultados!$A$1:$ZZ$1, 0))</f>
        <v/>
      </c>
      <c r="B1154">
        <f>INDEX(resultados!$A$2:$ZZ$1352, 1148, MATCH($B$2, resultados!$A$1:$ZZ$1, 0))</f>
        <v/>
      </c>
      <c r="C1154">
        <f>INDEX(resultados!$A$2:$ZZ$1352, 1148, MATCH($B$3, resultados!$A$1:$ZZ$1, 0))</f>
        <v/>
      </c>
    </row>
    <row r="1155">
      <c r="A1155">
        <f>INDEX(resultados!$A$2:$ZZ$1352, 1149, MATCH($B$1, resultados!$A$1:$ZZ$1, 0))</f>
        <v/>
      </c>
      <c r="B1155">
        <f>INDEX(resultados!$A$2:$ZZ$1352, 1149, MATCH($B$2, resultados!$A$1:$ZZ$1, 0))</f>
        <v/>
      </c>
      <c r="C1155">
        <f>INDEX(resultados!$A$2:$ZZ$1352, 1149, MATCH($B$3, resultados!$A$1:$ZZ$1, 0))</f>
        <v/>
      </c>
    </row>
    <row r="1156">
      <c r="A1156">
        <f>INDEX(resultados!$A$2:$ZZ$1352, 1150, MATCH($B$1, resultados!$A$1:$ZZ$1, 0))</f>
        <v/>
      </c>
      <c r="B1156">
        <f>INDEX(resultados!$A$2:$ZZ$1352, 1150, MATCH($B$2, resultados!$A$1:$ZZ$1, 0))</f>
        <v/>
      </c>
      <c r="C1156">
        <f>INDEX(resultados!$A$2:$ZZ$1352, 1150, MATCH($B$3, resultados!$A$1:$ZZ$1, 0))</f>
        <v/>
      </c>
    </row>
    <row r="1157">
      <c r="A1157">
        <f>INDEX(resultados!$A$2:$ZZ$1352, 1151, MATCH($B$1, resultados!$A$1:$ZZ$1, 0))</f>
        <v/>
      </c>
      <c r="B1157">
        <f>INDEX(resultados!$A$2:$ZZ$1352, 1151, MATCH($B$2, resultados!$A$1:$ZZ$1, 0))</f>
        <v/>
      </c>
      <c r="C1157">
        <f>INDEX(resultados!$A$2:$ZZ$1352, 1151, MATCH($B$3, resultados!$A$1:$ZZ$1, 0))</f>
        <v/>
      </c>
    </row>
    <row r="1158">
      <c r="A1158">
        <f>INDEX(resultados!$A$2:$ZZ$1352, 1152, MATCH($B$1, resultados!$A$1:$ZZ$1, 0))</f>
        <v/>
      </c>
      <c r="B1158">
        <f>INDEX(resultados!$A$2:$ZZ$1352, 1152, MATCH($B$2, resultados!$A$1:$ZZ$1, 0))</f>
        <v/>
      </c>
      <c r="C1158">
        <f>INDEX(resultados!$A$2:$ZZ$1352, 1152, MATCH($B$3, resultados!$A$1:$ZZ$1, 0))</f>
        <v/>
      </c>
    </row>
    <row r="1159">
      <c r="A1159">
        <f>INDEX(resultados!$A$2:$ZZ$1352, 1153, MATCH($B$1, resultados!$A$1:$ZZ$1, 0))</f>
        <v/>
      </c>
      <c r="B1159">
        <f>INDEX(resultados!$A$2:$ZZ$1352, 1153, MATCH($B$2, resultados!$A$1:$ZZ$1, 0))</f>
        <v/>
      </c>
      <c r="C1159">
        <f>INDEX(resultados!$A$2:$ZZ$1352, 1153, MATCH($B$3, resultados!$A$1:$ZZ$1, 0))</f>
        <v/>
      </c>
    </row>
    <row r="1160">
      <c r="A1160">
        <f>INDEX(resultados!$A$2:$ZZ$1352, 1154, MATCH($B$1, resultados!$A$1:$ZZ$1, 0))</f>
        <v/>
      </c>
      <c r="B1160">
        <f>INDEX(resultados!$A$2:$ZZ$1352, 1154, MATCH($B$2, resultados!$A$1:$ZZ$1, 0))</f>
        <v/>
      </c>
      <c r="C1160">
        <f>INDEX(resultados!$A$2:$ZZ$1352, 1154, MATCH($B$3, resultados!$A$1:$ZZ$1, 0))</f>
        <v/>
      </c>
    </row>
    <row r="1161">
      <c r="A1161">
        <f>INDEX(resultados!$A$2:$ZZ$1352, 1155, MATCH($B$1, resultados!$A$1:$ZZ$1, 0))</f>
        <v/>
      </c>
      <c r="B1161">
        <f>INDEX(resultados!$A$2:$ZZ$1352, 1155, MATCH($B$2, resultados!$A$1:$ZZ$1, 0))</f>
        <v/>
      </c>
      <c r="C1161">
        <f>INDEX(resultados!$A$2:$ZZ$1352, 1155, MATCH($B$3, resultados!$A$1:$ZZ$1, 0))</f>
        <v/>
      </c>
    </row>
    <row r="1162">
      <c r="A1162">
        <f>INDEX(resultados!$A$2:$ZZ$1352, 1156, MATCH($B$1, resultados!$A$1:$ZZ$1, 0))</f>
        <v/>
      </c>
      <c r="B1162">
        <f>INDEX(resultados!$A$2:$ZZ$1352, 1156, MATCH($B$2, resultados!$A$1:$ZZ$1, 0))</f>
        <v/>
      </c>
      <c r="C1162">
        <f>INDEX(resultados!$A$2:$ZZ$1352, 1156, MATCH($B$3, resultados!$A$1:$ZZ$1, 0))</f>
        <v/>
      </c>
    </row>
    <row r="1163">
      <c r="A1163">
        <f>INDEX(resultados!$A$2:$ZZ$1352, 1157, MATCH($B$1, resultados!$A$1:$ZZ$1, 0))</f>
        <v/>
      </c>
      <c r="B1163">
        <f>INDEX(resultados!$A$2:$ZZ$1352, 1157, MATCH($B$2, resultados!$A$1:$ZZ$1, 0))</f>
        <v/>
      </c>
      <c r="C1163">
        <f>INDEX(resultados!$A$2:$ZZ$1352, 1157, MATCH($B$3, resultados!$A$1:$ZZ$1, 0))</f>
        <v/>
      </c>
    </row>
    <row r="1164">
      <c r="A1164">
        <f>INDEX(resultados!$A$2:$ZZ$1352, 1158, MATCH($B$1, resultados!$A$1:$ZZ$1, 0))</f>
        <v/>
      </c>
      <c r="B1164">
        <f>INDEX(resultados!$A$2:$ZZ$1352, 1158, MATCH($B$2, resultados!$A$1:$ZZ$1, 0))</f>
        <v/>
      </c>
      <c r="C1164">
        <f>INDEX(resultados!$A$2:$ZZ$1352, 1158, MATCH($B$3, resultados!$A$1:$ZZ$1, 0))</f>
        <v/>
      </c>
    </row>
    <row r="1165">
      <c r="A1165">
        <f>INDEX(resultados!$A$2:$ZZ$1352, 1159, MATCH($B$1, resultados!$A$1:$ZZ$1, 0))</f>
        <v/>
      </c>
      <c r="B1165">
        <f>INDEX(resultados!$A$2:$ZZ$1352, 1159, MATCH($B$2, resultados!$A$1:$ZZ$1, 0))</f>
        <v/>
      </c>
      <c r="C1165">
        <f>INDEX(resultados!$A$2:$ZZ$1352, 1159, MATCH($B$3, resultados!$A$1:$ZZ$1, 0))</f>
        <v/>
      </c>
    </row>
    <row r="1166">
      <c r="A1166">
        <f>INDEX(resultados!$A$2:$ZZ$1352, 1160, MATCH($B$1, resultados!$A$1:$ZZ$1, 0))</f>
        <v/>
      </c>
      <c r="B1166">
        <f>INDEX(resultados!$A$2:$ZZ$1352, 1160, MATCH($B$2, resultados!$A$1:$ZZ$1, 0))</f>
        <v/>
      </c>
      <c r="C1166">
        <f>INDEX(resultados!$A$2:$ZZ$1352, 1160, MATCH($B$3, resultados!$A$1:$ZZ$1, 0))</f>
        <v/>
      </c>
    </row>
    <row r="1167">
      <c r="A1167">
        <f>INDEX(resultados!$A$2:$ZZ$1352, 1161, MATCH($B$1, resultados!$A$1:$ZZ$1, 0))</f>
        <v/>
      </c>
      <c r="B1167">
        <f>INDEX(resultados!$A$2:$ZZ$1352, 1161, MATCH($B$2, resultados!$A$1:$ZZ$1, 0))</f>
        <v/>
      </c>
      <c r="C1167">
        <f>INDEX(resultados!$A$2:$ZZ$1352, 1161, MATCH($B$3, resultados!$A$1:$ZZ$1, 0))</f>
        <v/>
      </c>
    </row>
    <row r="1168">
      <c r="A1168">
        <f>INDEX(resultados!$A$2:$ZZ$1352, 1162, MATCH($B$1, resultados!$A$1:$ZZ$1, 0))</f>
        <v/>
      </c>
      <c r="B1168">
        <f>INDEX(resultados!$A$2:$ZZ$1352, 1162, MATCH($B$2, resultados!$A$1:$ZZ$1, 0))</f>
        <v/>
      </c>
      <c r="C1168">
        <f>INDEX(resultados!$A$2:$ZZ$1352, 1162, MATCH($B$3, resultados!$A$1:$ZZ$1, 0))</f>
        <v/>
      </c>
    </row>
    <row r="1169">
      <c r="A1169">
        <f>INDEX(resultados!$A$2:$ZZ$1352, 1163, MATCH($B$1, resultados!$A$1:$ZZ$1, 0))</f>
        <v/>
      </c>
      <c r="B1169">
        <f>INDEX(resultados!$A$2:$ZZ$1352, 1163, MATCH($B$2, resultados!$A$1:$ZZ$1, 0))</f>
        <v/>
      </c>
      <c r="C1169">
        <f>INDEX(resultados!$A$2:$ZZ$1352, 1163, MATCH($B$3, resultados!$A$1:$ZZ$1, 0))</f>
        <v/>
      </c>
    </row>
    <row r="1170">
      <c r="A1170">
        <f>INDEX(resultados!$A$2:$ZZ$1352, 1164, MATCH($B$1, resultados!$A$1:$ZZ$1, 0))</f>
        <v/>
      </c>
      <c r="B1170">
        <f>INDEX(resultados!$A$2:$ZZ$1352, 1164, MATCH($B$2, resultados!$A$1:$ZZ$1, 0))</f>
        <v/>
      </c>
      <c r="C1170">
        <f>INDEX(resultados!$A$2:$ZZ$1352, 1164, MATCH($B$3, resultados!$A$1:$ZZ$1, 0))</f>
        <v/>
      </c>
    </row>
    <row r="1171">
      <c r="A1171">
        <f>INDEX(resultados!$A$2:$ZZ$1352, 1165, MATCH($B$1, resultados!$A$1:$ZZ$1, 0))</f>
        <v/>
      </c>
      <c r="B1171">
        <f>INDEX(resultados!$A$2:$ZZ$1352, 1165, MATCH($B$2, resultados!$A$1:$ZZ$1, 0))</f>
        <v/>
      </c>
      <c r="C1171">
        <f>INDEX(resultados!$A$2:$ZZ$1352, 1165, MATCH($B$3, resultados!$A$1:$ZZ$1, 0))</f>
        <v/>
      </c>
    </row>
    <row r="1172">
      <c r="A1172">
        <f>INDEX(resultados!$A$2:$ZZ$1352, 1166, MATCH($B$1, resultados!$A$1:$ZZ$1, 0))</f>
        <v/>
      </c>
      <c r="B1172">
        <f>INDEX(resultados!$A$2:$ZZ$1352, 1166, MATCH($B$2, resultados!$A$1:$ZZ$1, 0))</f>
        <v/>
      </c>
      <c r="C1172">
        <f>INDEX(resultados!$A$2:$ZZ$1352, 1166, MATCH($B$3, resultados!$A$1:$ZZ$1, 0))</f>
        <v/>
      </c>
    </row>
    <row r="1173">
      <c r="A1173">
        <f>INDEX(resultados!$A$2:$ZZ$1352, 1167, MATCH($B$1, resultados!$A$1:$ZZ$1, 0))</f>
        <v/>
      </c>
      <c r="B1173">
        <f>INDEX(resultados!$A$2:$ZZ$1352, 1167, MATCH($B$2, resultados!$A$1:$ZZ$1, 0))</f>
        <v/>
      </c>
      <c r="C1173">
        <f>INDEX(resultados!$A$2:$ZZ$1352, 1167, MATCH($B$3, resultados!$A$1:$ZZ$1, 0))</f>
        <v/>
      </c>
    </row>
    <row r="1174">
      <c r="A1174">
        <f>INDEX(resultados!$A$2:$ZZ$1352, 1168, MATCH($B$1, resultados!$A$1:$ZZ$1, 0))</f>
        <v/>
      </c>
      <c r="B1174">
        <f>INDEX(resultados!$A$2:$ZZ$1352, 1168, MATCH($B$2, resultados!$A$1:$ZZ$1, 0))</f>
        <v/>
      </c>
      <c r="C1174">
        <f>INDEX(resultados!$A$2:$ZZ$1352, 1168, MATCH($B$3, resultados!$A$1:$ZZ$1, 0))</f>
        <v/>
      </c>
    </row>
    <row r="1175">
      <c r="A1175">
        <f>INDEX(resultados!$A$2:$ZZ$1352, 1169, MATCH($B$1, resultados!$A$1:$ZZ$1, 0))</f>
        <v/>
      </c>
      <c r="B1175">
        <f>INDEX(resultados!$A$2:$ZZ$1352, 1169, MATCH($B$2, resultados!$A$1:$ZZ$1, 0))</f>
        <v/>
      </c>
      <c r="C1175">
        <f>INDEX(resultados!$A$2:$ZZ$1352, 1169, MATCH($B$3, resultados!$A$1:$ZZ$1, 0))</f>
        <v/>
      </c>
    </row>
    <row r="1176">
      <c r="A1176">
        <f>INDEX(resultados!$A$2:$ZZ$1352, 1170, MATCH($B$1, resultados!$A$1:$ZZ$1, 0))</f>
        <v/>
      </c>
      <c r="B1176">
        <f>INDEX(resultados!$A$2:$ZZ$1352, 1170, MATCH($B$2, resultados!$A$1:$ZZ$1, 0))</f>
        <v/>
      </c>
      <c r="C1176">
        <f>INDEX(resultados!$A$2:$ZZ$1352, 1170, MATCH($B$3, resultados!$A$1:$ZZ$1, 0))</f>
        <v/>
      </c>
    </row>
    <row r="1177">
      <c r="A1177">
        <f>INDEX(resultados!$A$2:$ZZ$1352, 1171, MATCH($B$1, resultados!$A$1:$ZZ$1, 0))</f>
        <v/>
      </c>
      <c r="B1177">
        <f>INDEX(resultados!$A$2:$ZZ$1352, 1171, MATCH($B$2, resultados!$A$1:$ZZ$1, 0))</f>
        <v/>
      </c>
      <c r="C1177">
        <f>INDEX(resultados!$A$2:$ZZ$1352, 1171, MATCH($B$3, resultados!$A$1:$ZZ$1, 0))</f>
        <v/>
      </c>
    </row>
    <row r="1178">
      <c r="A1178">
        <f>INDEX(resultados!$A$2:$ZZ$1352, 1172, MATCH($B$1, resultados!$A$1:$ZZ$1, 0))</f>
        <v/>
      </c>
      <c r="B1178">
        <f>INDEX(resultados!$A$2:$ZZ$1352, 1172, MATCH($B$2, resultados!$A$1:$ZZ$1, 0))</f>
        <v/>
      </c>
      <c r="C1178">
        <f>INDEX(resultados!$A$2:$ZZ$1352, 1172, MATCH($B$3, resultados!$A$1:$ZZ$1, 0))</f>
        <v/>
      </c>
    </row>
    <row r="1179">
      <c r="A1179">
        <f>INDEX(resultados!$A$2:$ZZ$1352, 1173, MATCH($B$1, resultados!$A$1:$ZZ$1, 0))</f>
        <v/>
      </c>
      <c r="B1179">
        <f>INDEX(resultados!$A$2:$ZZ$1352, 1173, MATCH($B$2, resultados!$A$1:$ZZ$1, 0))</f>
        <v/>
      </c>
      <c r="C1179">
        <f>INDEX(resultados!$A$2:$ZZ$1352, 1173, MATCH($B$3, resultados!$A$1:$ZZ$1, 0))</f>
        <v/>
      </c>
    </row>
    <row r="1180">
      <c r="A1180">
        <f>INDEX(resultados!$A$2:$ZZ$1352, 1174, MATCH($B$1, resultados!$A$1:$ZZ$1, 0))</f>
        <v/>
      </c>
      <c r="B1180">
        <f>INDEX(resultados!$A$2:$ZZ$1352, 1174, MATCH($B$2, resultados!$A$1:$ZZ$1, 0))</f>
        <v/>
      </c>
      <c r="C1180">
        <f>INDEX(resultados!$A$2:$ZZ$1352, 1174, MATCH($B$3, resultados!$A$1:$ZZ$1, 0))</f>
        <v/>
      </c>
    </row>
    <row r="1181">
      <c r="A1181">
        <f>INDEX(resultados!$A$2:$ZZ$1352, 1175, MATCH($B$1, resultados!$A$1:$ZZ$1, 0))</f>
        <v/>
      </c>
      <c r="B1181">
        <f>INDEX(resultados!$A$2:$ZZ$1352, 1175, MATCH($B$2, resultados!$A$1:$ZZ$1, 0))</f>
        <v/>
      </c>
      <c r="C1181">
        <f>INDEX(resultados!$A$2:$ZZ$1352, 1175, MATCH($B$3, resultados!$A$1:$ZZ$1, 0))</f>
        <v/>
      </c>
    </row>
    <row r="1182">
      <c r="A1182">
        <f>INDEX(resultados!$A$2:$ZZ$1352, 1176, MATCH($B$1, resultados!$A$1:$ZZ$1, 0))</f>
        <v/>
      </c>
      <c r="B1182">
        <f>INDEX(resultados!$A$2:$ZZ$1352, 1176, MATCH($B$2, resultados!$A$1:$ZZ$1, 0))</f>
        <v/>
      </c>
      <c r="C1182">
        <f>INDEX(resultados!$A$2:$ZZ$1352, 1176, MATCH($B$3, resultados!$A$1:$ZZ$1, 0))</f>
        <v/>
      </c>
    </row>
    <row r="1183">
      <c r="A1183">
        <f>INDEX(resultados!$A$2:$ZZ$1352, 1177, MATCH($B$1, resultados!$A$1:$ZZ$1, 0))</f>
        <v/>
      </c>
      <c r="B1183">
        <f>INDEX(resultados!$A$2:$ZZ$1352, 1177, MATCH($B$2, resultados!$A$1:$ZZ$1, 0))</f>
        <v/>
      </c>
      <c r="C1183">
        <f>INDEX(resultados!$A$2:$ZZ$1352, 1177, MATCH($B$3, resultados!$A$1:$ZZ$1, 0))</f>
        <v/>
      </c>
    </row>
    <row r="1184">
      <c r="A1184">
        <f>INDEX(resultados!$A$2:$ZZ$1352, 1178, MATCH($B$1, resultados!$A$1:$ZZ$1, 0))</f>
        <v/>
      </c>
      <c r="B1184">
        <f>INDEX(resultados!$A$2:$ZZ$1352, 1178, MATCH($B$2, resultados!$A$1:$ZZ$1, 0))</f>
        <v/>
      </c>
      <c r="C1184">
        <f>INDEX(resultados!$A$2:$ZZ$1352, 1178, MATCH($B$3, resultados!$A$1:$ZZ$1, 0))</f>
        <v/>
      </c>
    </row>
    <row r="1185">
      <c r="A1185">
        <f>INDEX(resultados!$A$2:$ZZ$1352, 1179, MATCH($B$1, resultados!$A$1:$ZZ$1, 0))</f>
        <v/>
      </c>
      <c r="B1185">
        <f>INDEX(resultados!$A$2:$ZZ$1352, 1179, MATCH($B$2, resultados!$A$1:$ZZ$1, 0))</f>
        <v/>
      </c>
      <c r="C1185">
        <f>INDEX(resultados!$A$2:$ZZ$1352, 1179, MATCH($B$3, resultados!$A$1:$ZZ$1, 0))</f>
        <v/>
      </c>
    </row>
    <row r="1186">
      <c r="A1186">
        <f>INDEX(resultados!$A$2:$ZZ$1352, 1180, MATCH($B$1, resultados!$A$1:$ZZ$1, 0))</f>
        <v/>
      </c>
      <c r="B1186">
        <f>INDEX(resultados!$A$2:$ZZ$1352, 1180, MATCH($B$2, resultados!$A$1:$ZZ$1, 0))</f>
        <v/>
      </c>
      <c r="C1186">
        <f>INDEX(resultados!$A$2:$ZZ$1352, 1180, MATCH($B$3, resultados!$A$1:$ZZ$1, 0))</f>
        <v/>
      </c>
    </row>
    <row r="1187">
      <c r="A1187">
        <f>INDEX(resultados!$A$2:$ZZ$1352, 1181, MATCH($B$1, resultados!$A$1:$ZZ$1, 0))</f>
        <v/>
      </c>
      <c r="B1187">
        <f>INDEX(resultados!$A$2:$ZZ$1352, 1181, MATCH($B$2, resultados!$A$1:$ZZ$1, 0))</f>
        <v/>
      </c>
      <c r="C1187">
        <f>INDEX(resultados!$A$2:$ZZ$1352, 1181, MATCH($B$3, resultados!$A$1:$ZZ$1, 0))</f>
        <v/>
      </c>
    </row>
    <row r="1188">
      <c r="A1188">
        <f>INDEX(resultados!$A$2:$ZZ$1352, 1182, MATCH($B$1, resultados!$A$1:$ZZ$1, 0))</f>
        <v/>
      </c>
      <c r="B1188">
        <f>INDEX(resultados!$A$2:$ZZ$1352, 1182, MATCH($B$2, resultados!$A$1:$ZZ$1, 0))</f>
        <v/>
      </c>
      <c r="C1188">
        <f>INDEX(resultados!$A$2:$ZZ$1352, 1182, MATCH($B$3, resultados!$A$1:$ZZ$1, 0))</f>
        <v/>
      </c>
    </row>
    <row r="1189">
      <c r="A1189">
        <f>INDEX(resultados!$A$2:$ZZ$1352, 1183, MATCH($B$1, resultados!$A$1:$ZZ$1, 0))</f>
        <v/>
      </c>
      <c r="B1189">
        <f>INDEX(resultados!$A$2:$ZZ$1352, 1183, MATCH($B$2, resultados!$A$1:$ZZ$1, 0))</f>
        <v/>
      </c>
      <c r="C1189">
        <f>INDEX(resultados!$A$2:$ZZ$1352, 1183, MATCH($B$3, resultados!$A$1:$ZZ$1, 0))</f>
        <v/>
      </c>
    </row>
    <row r="1190">
      <c r="A1190">
        <f>INDEX(resultados!$A$2:$ZZ$1352, 1184, MATCH($B$1, resultados!$A$1:$ZZ$1, 0))</f>
        <v/>
      </c>
      <c r="B1190">
        <f>INDEX(resultados!$A$2:$ZZ$1352, 1184, MATCH($B$2, resultados!$A$1:$ZZ$1, 0))</f>
        <v/>
      </c>
      <c r="C1190">
        <f>INDEX(resultados!$A$2:$ZZ$1352, 1184, MATCH($B$3, resultados!$A$1:$ZZ$1, 0))</f>
        <v/>
      </c>
    </row>
    <row r="1191">
      <c r="A1191">
        <f>INDEX(resultados!$A$2:$ZZ$1352, 1185, MATCH($B$1, resultados!$A$1:$ZZ$1, 0))</f>
        <v/>
      </c>
      <c r="B1191">
        <f>INDEX(resultados!$A$2:$ZZ$1352, 1185, MATCH($B$2, resultados!$A$1:$ZZ$1, 0))</f>
        <v/>
      </c>
      <c r="C1191">
        <f>INDEX(resultados!$A$2:$ZZ$1352, 1185, MATCH($B$3, resultados!$A$1:$ZZ$1, 0))</f>
        <v/>
      </c>
    </row>
    <row r="1192">
      <c r="A1192">
        <f>INDEX(resultados!$A$2:$ZZ$1352, 1186, MATCH($B$1, resultados!$A$1:$ZZ$1, 0))</f>
        <v/>
      </c>
      <c r="B1192">
        <f>INDEX(resultados!$A$2:$ZZ$1352, 1186, MATCH($B$2, resultados!$A$1:$ZZ$1, 0))</f>
        <v/>
      </c>
      <c r="C1192">
        <f>INDEX(resultados!$A$2:$ZZ$1352, 1186, MATCH($B$3, resultados!$A$1:$ZZ$1, 0))</f>
        <v/>
      </c>
    </row>
    <row r="1193">
      <c r="A1193">
        <f>INDEX(resultados!$A$2:$ZZ$1352, 1187, MATCH($B$1, resultados!$A$1:$ZZ$1, 0))</f>
        <v/>
      </c>
      <c r="B1193">
        <f>INDEX(resultados!$A$2:$ZZ$1352, 1187, MATCH($B$2, resultados!$A$1:$ZZ$1, 0))</f>
        <v/>
      </c>
      <c r="C1193">
        <f>INDEX(resultados!$A$2:$ZZ$1352, 1187, MATCH($B$3, resultados!$A$1:$ZZ$1, 0))</f>
        <v/>
      </c>
    </row>
    <row r="1194">
      <c r="A1194">
        <f>INDEX(resultados!$A$2:$ZZ$1352, 1188, MATCH($B$1, resultados!$A$1:$ZZ$1, 0))</f>
        <v/>
      </c>
      <c r="B1194">
        <f>INDEX(resultados!$A$2:$ZZ$1352, 1188, MATCH($B$2, resultados!$A$1:$ZZ$1, 0))</f>
        <v/>
      </c>
      <c r="C1194">
        <f>INDEX(resultados!$A$2:$ZZ$1352, 1188, MATCH($B$3, resultados!$A$1:$ZZ$1, 0))</f>
        <v/>
      </c>
    </row>
    <row r="1195">
      <c r="A1195">
        <f>INDEX(resultados!$A$2:$ZZ$1352, 1189, MATCH($B$1, resultados!$A$1:$ZZ$1, 0))</f>
        <v/>
      </c>
      <c r="B1195">
        <f>INDEX(resultados!$A$2:$ZZ$1352, 1189, MATCH($B$2, resultados!$A$1:$ZZ$1, 0))</f>
        <v/>
      </c>
      <c r="C1195">
        <f>INDEX(resultados!$A$2:$ZZ$1352, 1189, MATCH($B$3, resultados!$A$1:$ZZ$1, 0))</f>
        <v/>
      </c>
    </row>
    <row r="1196">
      <c r="A1196">
        <f>INDEX(resultados!$A$2:$ZZ$1352, 1190, MATCH($B$1, resultados!$A$1:$ZZ$1, 0))</f>
        <v/>
      </c>
      <c r="B1196">
        <f>INDEX(resultados!$A$2:$ZZ$1352, 1190, MATCH($B$2, resultados!$A$1:$ZZ$1, 0))</f>
        <v/>
      </c>
      <c r="C1196">
        <f>INDEX(resultados!$A$2:$ZZ$1352, 1190, MATCH($B$3, resultados!$A$1:$ZZ$1, 0))</f>
        <v/>
      </c>
    </row>
    <row r="1197">
      <c r="A1197">
        <f>INDEX(resultados!$A$2:$ZZ$1352, 1191, MATCH($B$1, resultados!$A$1:$ZZ$1, 0))</f>
        <v/>
      </c>
      <c r="B1197">
        <f>INDEX(resultados!$A$2:$ZZ$1352, 1191, MATCH($B$2, resultados!$A$1:$ZZ$1, 0))</f>
        <v/>
      </c>
      <c r="C1197">
        <f>INDEX(resultados!$A$2:$ZZ$1352, 1191, MATCH($B$3, resultados!$A$1:$ZZ$1, 0))</f>
        <v/>
      </c>
    </row>
    <row r="1198">
      <c r="A1198">
        <f>INDEX(resultados!$A$2:$ZZ$1352, 1192, MATCH($B$1, resultados!$A$1:$ZZ$1, 0))</f>
        <v/>
      </c>
      <c r="B1198">
        <f>INDEX(resultados!$A$2:$ZZ$1352, 1192, MATCH($B$2, resultados!$A$1:$ZZ$1, 0))</f>
        <v/>
      </c>
      <c r="C1198">
        <f>INDEX(resultados!$A$2:$ZZ$1352, 1192, MATCH($B$3, resultados!$A$1:$ZZ$1, 0))</f>
        <v/>
      </c>
    </row>
    <row r="1199">
      <c r="A1199">
        <f>INDEX(resultados!$A$2:$ZZ$1352, 1193, MATCH($B$1, resultados!$A$1:$ZZ$1, 0))</f>
        <v/>
      </c>
      <c r="B1199">
        <f>INDEX(resultados!$A$2:$ZZ$1352, 1193, MATCH($B$2, resultados!$A$1:$ZZ$1, 0))</f>
        <v/>
      </c>
      <c r="C1199">
        <f>INDEX(resultados!$A$2:$ZZ$1352, 1193, MATCH($B$3, resultados!$A$1:$ZZ$1, 0))</f>
        <v/>
      </c>
    </row>
    <row r="1200">
      <c r="A1200">
        <f>INDEX(resultados!$A$2:$ZZ$1352, 1194, MATCH($B$1, resultados!$A$1:$ZZ$1, 0))</f>
        <v/>
      </c>
      <c r="B1200">
        <f>INDEX(resultados!$A$2:$ZZ$1352, 1194, MATCH($B$2, resultados!$A$1:$ZZ$1, 0))</f>
        <v/>
      </c>
      <c r="C1200">
        <f>INDEX(resultados!$A$2:$ZZ$1352, 1194, MATCH($B$3, resultados!$A$1:$ZZ$1, 0))</f>
        <v/>
      </c>
    </row>
    <row r="1201">
      <c r="A1201">
        <f>INDEX(resultados!$A$2:$ZZ$1352, 1195, MATCH($B$1, resultados!$A$1:$ZZ$1, 0))</f>
        <v/>
      </c>
      <c r="B1201">
        <f>INDEX(resultados!$A$2:$ZZ$1352, 1195, MATCH($B$2, resultados!$A$1:$ZZ$1, 0))</f>
        <v/>
      </c>
      <c r="C1201">
        <f>INDEX(resultados!$A$2:$ZZ$1352, 1195, MATCH($B$3, resultados!$A$1:$ZZ$1, 0))</f>
        <v/>
      </c>
    </row>
    <row r="1202">
      <c r="A1202">
        <f>INDEX(resultados!$A$2:$ZZ$1352, 1196, MATCH($B$1, resultados!$A$1:$ZZ$1, 0))</f>
        <v/>
      </c>
      <c r="B1202">
        <f>INDEX(resultados!$A$2:$ZZ$1352, 1196, MATCH($B$2, resultados!$A$1:$ZZ$1, 0))</f>
        <v/>
      </c>
      <c r="C1202">
        <f>INDEX(resultados!$A$2:$ZZ$1352, 1196, MATCH($B$3, resultados!$A$1:$ZZ$1, 0))</f>
        <v/>
      </c>
    </row>
    <row r="1203">
      <c r="A1203">
        <f>INDEX(resultados!$A$2:$ZZ$1352, 1197, MATCH($B$1, resultados!$A$1:$ZZ$1, 0))</f>
        <v/>
      </c>
      <c r="B1203">
        <f>INDEX(resultados!$A$2:$ZZ$1352, 1197, MATCH($B$2, resultados!$A$1:$ZZ$1, 0))</f>
        <v/>
      </c>
      <c r="C1203">
        <f>INDEX(resultados!$A$2:$ZZ$1352, 1197, MATCH($B$3, resultados!$A$1:$ZZ$1, 0))</f>
        <v/>
      </c>
    </row>
    <row r="1204">
      <c r="A1204">
        <f>INDEX(resultados!$A$2:$ZZ$1352, 1198, MATCH($B$1, resultados!$A$1:$ZZ$1, 0))</f>
        <v/>
      </c>
      <c r="B1204">
        <f>INDEX(resultados!$A$2:$ZZ$1352, 1198, MATCH($B$2, resultados!$A$1:$ZZ$1, 0))</f>
        <v/>
      </c>
      <c r="C1204">
        <f>INDEX(resultados!$A$2:$ZZ$1352, 1198, MATCH($B$3, resultados!$A$1:$ZZ$1, 0))</f>
        <v/>
      </c>
    </row>
    <row r="1205">
      <c r="A1205">
        <f>INDEX(resultados!$A$2:$ZZ$1352, 1199, MATCH($B$1, resultados!$A$1:$ZZ$1, 0))</f>
        <v/>
      </c>
      <c r="B1205">
        <f>INDEX(resultados!$A$2:$ZZ$1352, 1199, MATCH($B$2, resultados!$A$1:$ZZ$1, 0))</f>
        <v/>
      </c>
      <c r="C1205">
        <f>INDEX(resultados!$A$2:$ZZ$1352, 1199, MATCH($B$3, resultados!$A$1:$ZZ$1, 0))</f>
        <v/>
      </c>
    </row>
    <row r="1206">
      <c r="A1206">
        <f>INDEX(resultados!$A$2:$ZZ$1352, 1200, MATCH($B$1, resultados!$A$1:$ZZ$1, 0))</f>
        <v/>
      </c>
      <c r="B1206">
        <f>INDEX(resultados!$A$2:$ZZ$1352, 1200, MATCH($B$2, resultados!$A$1:$ZZ$1, 0))</f>
        <v/>
      </c>
      <c r="C1206">
        <f>INDEX(resultados!$A$2:$ZZ$1352, 1200, MATCH($B$3, resultados!$A$1:$ZZ$1, 0))</f>
        <v/>
      </c>
    </row>
    <row r="1207">
      <c r="A1207">
        <f>INDEX(resultados!$A$2:$ZZ$1352, 1201, MATCH($B$1, resultados!$A$1:$ZZ$1, 0))</f>
        <v/>
      </c>
      <c r="B1207">
        <f>INDEX(resultados!$A$2:$ZZ$1352, 1201, MATCH($B$2, resultados!$A$1:$ZZ$1, 0))</f>
        <v/>
      </c>
      <c r="C1207">
        <f>INDEX(resultados!$A$2:$ZZ$1352, 1201, MATCH($B$3, resultados!$A$1:$ZZ$1, 0))</f>
        <v/>
      </c>
    </row>
    <row r="1208">
      <c r="A1208">
        <f>INDEX(resultados!$A$2:$ZZ$1352, 1202, MATCH($B$1, resultados!$A$1:$ZZ$1, 0))</f>
        <v/>
      </c>
      <c r="B1208">
        <f>INDEX(resultados!$A$2:$ZZ$1352, 1202, MATCH($B$2, resultados!$A$1:$ZZ$1, 0))</f>
        <v/>
      </c>
      <c r="C1208">
        <f>INDEX(resultados!$A$2:$ZZ$1352, 1202, MATCH($B$3, resultados!$A$1:$ZZ$1, 0))</f>
        <v/>
      </c>
    </row>
    <row r="1209">
      <c r="A1209">
        <f>INDEX(resultados!$A$2:$ZZ$1352, 1203, MATCH($B$1, resultados!$A$1:$ZZ$1, 0))</f>
        <v/>
      </c>
      <c r="B1209">
        <f>INDEX(resultados!$A$2:$ZZ$1352, 1203, MATCH($B$2, resultados!$A$1:$ZZ$1, 0))</f>
        <v/>
      </c>
      <c r="C1209">
        <f>INDEX(resultados!$A$2:$ZZ$1352, 1203, MATCH($B$3, resultados!$A$1:$ZZ$1, 0))</f>
        <v/>
      </c>
    </row>
    <row r="1210">
      <c r="A1210">
        <f>INDEX(resultados!$A$2:$ZZ$1352, 1204, MATCH($B$1, resultados!$A$1:$ZZ$1, 0))</f>
        <v/>
      </c>
      <c r="B1210">
        <f>INDEX(resultados!$A$2:$ZZ$1352, 1204, MATCH($B$2, resultados!$A$1:$ZZ$1, 0))</f>
        <v/>
      </c>
      <c r="C1210">
        <f>INDEX(resultados!$A$2:$ZZ$1352, 1204, MATCH($B$3, resultados!$A$1:$ZZ$1, 0))</f>
        <v/>
      </c>
    </row>
    <row r="1211">
      <c r="A1211">
        <f>INDEX(resultados!$A$2:$ZZ$1352, 1205, MATCH($B$1, resultados!$A$1:$ZZ$1, 0))</f>
        <v/>
      </c>
      <c r="B1211">
        <f>INDEX(resultados!$A$2:$ZZ$1352, 1205, MATCH($B$2, resultados!$A$1:$ZZ$1, 0))</f>
        <v/>
      </c>
      <c r="C1211">
        <f>INDEX(resultados!$A$2:$ZZ$1352, 1205, MATCH($B$3, resultados!$A$1:$ZZ$1, 0))</f>
        <v/>
      </c>
    </row>
    <row r="1212">
      <c r="A1212">
        <f>INDEX(resultados!$A$2:$ZZ$1352, 1206, MATCH($B$1, resultados!$A$1:$ZZ$1, 0))</f>
        <v/>
      </c>
      <c r="B1212">
        <f>INDEX(resultados!$A$2:$ZZ$1352, 1206, MATCH($B$2, resultados!$A$1:$ZZ$1, 0))</f>
        <v/>
      </c>
      <c r="C1212">
        <f>INDEX(resultados!$A$2:$ZZ$1352, 1206, MATCH($B$3, resultados!$A$1:$ZZ$1, 0))</f>
        <v/>
      </c>
    </row>
    <row r="1213">
      <c r="A1213">
        <f>INDEX(resultados!$A$2:$ZZ$1352, 1207, MATCH($B$1, resultados!$A$1:$ZZ$1, 0))</f>
        <v/>
      </c>
      <c r="B1213">
        <f>INDEX(resultados!$A$2:$ZZ$1352, 1207, MATCH($B$2, resultados!$A$1:$ZZ$1, 0))</f>
        <v/>
      </c>
      <c r="C1213">
        <f>INDEX(resultados!$A$2:$ZZ$1352, 1207, MATCH($B$3, resultados!$A$1:$ZZ$1, 0))</f>
        <v/>
      </c>
    </row>
    <row r="1214">
      <c r="A1214">
        <f>INDEX(resultados!$A$2:$ZZ$1352, 1208, MATCH($B$1, resultados!$A$1:$ZZ$1, 0))</f>
        <v/>
      </c>
      <c r="B1214">
        <f>INDEX(resultados!$A$2:$ZZ$1352, 1208, MATCH($B$2, resultados!$A$1:$ZZ$1, 0))</f>
        <v/>
      </c>
      <c r="C1214">
        <f>INDEX(resultados!$A$2:$ZZ$1352, 1208, MATCH($B$3, resultados!$A$1:$ZZ$1, 0))</f>
        <v/>
      </c>
    </row>
    <row r="1215">
      <c r="A1215">
        <f>INDEX(resultados!$A$2:$ZZ$1352, 1209, MATCH($B$1, resultados!$A$1:$ZZ$1, 0))</f>
        <v/>
      </c>
      <c r="B1215">
        <f>INDEX(resultados!$A$2:$ZZ$1352, 1209, MATCH($B$2, resultados!$A$1:$ZZ$1, 0))</f>
        <v/>
      </c>
      <c r="C1215">
        <f>INDEX(resultados!$A$2:$ZZ$1352, 1209, MATCH($B$3, resultados!$A$1:$ZZ$1, 0))</f>
        <v/>
      </c>
    </row>
    <row r="1216">
      <c r="A1216">
        <f>INDEX(resultados!$A$2:$ZZ$1352, 1210, MATCH($B$1, resultados!$A$1:$ZZ$1, 0))</f>
        <v/>
      </c>
      <c r="B1216">
        <f>INDEX(resultados!$A$2:$ZZ$1352, 1210, MATCH($B$2, resultados!$A$1:$ZZ$1, 0))</f>
        <v/>
      </c>
      <c r="C1216">
        <f>INDEX(resultados!$A$2:$ZZ$1352, 1210, MATCH($B$3, resultados!$A$1:$ZZ$1, 0))</f>
        <v/>
      </c>
    </row>
    <row r="1217">
      <c r="A1217">
        <f>INDEX(resultados!$A$2:$ZZ$1352, 1211, MATCH($B$1, resultados!$A$1:$ZZ$1, 0))</f>
        <v/>
      </c>
      <c r="B1217">
        <f>INDEX(resultados!$A$2:$ZZ$1352, 1211, MATCH($B$2, resultados!$A$1:$ZZ$1, 0))</f>
        <v/>
      </c>
      <c r="C1217">
        <f>INDEX(resultados!$A$2:$ZZ$1352, 1211, MATCH($B$3, resultados!$A$1:$ZZ$1, 0))</f>
        <v/>
      </c>
    </row>
    <row r="1218">
      <c r="A1218">
        <f>INDEX(resultados!$A$2:$ZZ$1352, 1212, MATCH($B$1, resultados!$A$1:$ZZ$1, 0))</f>
        <v/>
      </c>
      <c r="B1218">
        <f>INDEX(resultados!$A$2:$ZZ$1352, 1212, MATCH($B$2, resultados!$A$1:$ZZ$1, 0))</f>
        <v/>
      </c>
      <c r="C1218">
        <f>INDEX(resultados!$A$2:$ZZ$1352, 1212, MATCH($B$3, resultados!$A$1:$ZZ$1, 0))</f>
        <v/>
      </c>
    </row>
    <row r="1219">
      <c r="A1219">
        <f>INDEX(resultados!$A$2:$ZZ$1352, 1213, MATCH($B$1, resultados!$A$1:$ZZ$1, 0))</f>
        <v/>
      </c>
      <c r="B1219">
        <f>INDEX(resultados!$A$2:$ZZ$1352, 1213, MATCH($B$2, resultados!$A$1:$ZZ$1, 0))</f>
        <v/>
      </c>
      <c r="C1219">
        <f>INDEX(resultados!$A$2:$ZZ$1352, 1213, MATCH($B$3, resultados!$A$1:$ZZ$1, 0))</f>
        <v/>
      </c>
    </row>
    <row r="1220">
      <c r="A1220">
        <f>INDEX(resultados!$A$2:$ZZ$1352, 1214, MATCH($B$1, resultados!$A$1:$ZZ$1, 0))</f>
        <v/>
      </c>
      <c r="B1220">
        <f>INDEX(resultados!$A$2:$ZZ$1352, 1214, MATCH($B$2, resultados!$A$1:$ZZ$1, 0))</f>
        <v/>
      </c>
      <c r="C1220">
        <f>INDEX(resultados!$A$2:$ZZ$1352, 1214, MATCH($B$3, resultados!$A$1:$ZZ$1, 0))</f>
        <v/>
      </c>
    </row>
    <row r="1221">
      <c r="A1221">
        <f>INDEX(resultados!$A$2:$ZZ$1352, 1215, MATCH($B$1, resultados!$A$1:$ZZ$1, 0))</f>
        <v/>
      </c>
      <c r="B1221">
        <f>INDEX(resultados!$A$2:$ZZ$1352, 1215, MATCH($B$2, resultados!$A$1:$ZZ$1, 0))</f>
        <v/>
      </c>
      <c r="C1221">
        <f>INDEX(resultados!$A$2:$ZZ$1352, 1215, MATCH($B$3, resultados!$A$1:$ZZ$1, 0))</f>
        <v/>
      </c>
    </row>
    <row r="1222">
      <c r="A1222">
        <f>INDEX(resultados!$A$2:$ZZ$1352, 1216, MATCH($B$1, resultados!$A$1:$ZZ$1, 0))</f>
        <v/>
      </c>
      <c r="B1222">
        <f>INDEX(resultados!$A$2:$ZZ$1352, 1216, MATCH($B$2, resultados!$A$1:$ZZ$1, 0))</f>
        <v/>
      </c>
      <c r="C1222">
        <f>INDEX(resultados!$A$2:$ZZ$1352, 1216, MATCH($B$3, resultados!$A$1:$ZZ$1, 0))</f>
        <v/>
      </c>
    </row>
    <row r="1223">
      <c r="A1223">
        <f>INDEX(resultados!$A$2:$ZZ$1352, 1217, MATCH($B$1, resultados!$A$1:$ZZ$1, 0))</f>
        <v/>
      </c>
      <c r="B1223">
        <f>INDEX(resultados!$A$2:$ZZ$1352, 1217, MATCH($B$2, resultados!$A$1:$ZZ$1, 0))</f>
        <v/>
      </c>
      <c r="C1223">
        <f>INDEX(resultados!$A$2:$ZZ$1352, 1217, MATCH($B$3, resultados!$A$1:$ZZ$1, 0))</f>
        <v/>
      </c>
    </row>
    <row r="1224">
      <c r="A1224">
        <f>INDEX(resultados!$A$2:$ZZ$1352, 1218, MATCH($B$1, resultados!$A$1:$ZZ$1, 0))</f>
        <v/>
      </c>
      <c r="B1224">
        <f>INDEX(resultados!$A$2:$ZZ$1352, 1218, MATCH($B$2, resultados!$A$1:$ZZ$1, 0))</f>
        <v/>
      </c>
      <c r="C1224">
        <f>INDEX(resultados!$A$2:$ZZ$1352, 1218, MATCH($B$3, resultados!$A$1:$ZZ$1, 0))</f>
        <v/>
      </c>
    </row>
    <row r="1225">
      <c r="A1225">
        <f>INDEX(resultados!$A$2:$ZZ$1352, 1219, MATCH($B$1, resultados!$A$1:$ZZ$1, 0))</f>
        <v/>
      </c>
      <c r="B1225">
        <f>INDEX(resultados!$A$2:$ZZ$1352, 1219, MATCH($B$2, resultados!$A$1:$ZZ$1, 0))</f>
        <v/>
      </c>
      <c r="C1225">
        <f>INDEX(resultados!$A$2:$ZZ$1352, 1219, MATCH($B$3, resultados!$A$1:$ZZ$1, 0))</f>
        <v/>
      </c>
    </row>
    <row r="1226">
      <c r="A1226">
        <f>INDEX(resultados!$A$2:$ZZ$1352, 1220, MATCH($B$1, resultados!$A$1:$ZZ$1, 0))</f>
        <v/>
      </c>
      <c r="B1226">
        <f>INDEX(resultados!$A$2:$ZZ$1352, 1220, MATCH($B$2, resultados!$A$1:$ZZ$1, 0))</f>
        <v/>
      </c>
      <c r="C1226">
        <f>INDEX(resultados!$A$2:$ZZ$1352, 1220, MATCH($B$3, resultados!$A$1:$ZZ$1, 0))</f>
        <v/>
      </c>
    </row>
    <row r="1227">
      <c r="A1227">
        <f>INDEX(resultados!$A$2:$ZZ$1352, 1221, MATCH($B$1, resultados!$A$1:$ZZ$1, 0))</f>
        <v/>
      </c>
      <c r="B1227">
        <f>INDEX(resultados!$A$2:$ZZ$1352, 1221, MATCH($B$2, resultados!$A$1:$ZZ$1, 0))</f>
        <v/>
      </c>
      <c r="C1227">
        <f>INDEX(resultados!$A$2:$ZZ$1352, 1221, MATCH($B$3, resultados!$A$1:$ZZ$1, 0))</f>
        <v/>
      </c>
    </row>
    <row r="1228">
      <c r="A1228">
        <f>INDEX(resultados!$A$2:$ZZ$1352, 1222, MATCH($B$1, resultados!$A$1:$ZZ$1, 0))</f>
        <v/>
      </c>
      <c r="B1228">
        <f>INDEX(resultados!$A$2:$ZZ$1352, 1222, MATCH($B$2, resultados!$A$1:$ZZ$1, 0))</f>
        <v/>
      </c>
      <c r="C1228">
        <f>INDEX(resultados!$A$2:$ZZ$1352, 1222, MATCH($B$3, resultados!$A$1:$ZZ$1, 0))</f>
        <v/>
      </c>
    </row>
    <row r="1229">
      <c r="A1229">
        <f>INDEX(resultados!$A$2:$ZZ$1352, 1223, MATCH($B$1, resultados!$A$1:$ZZ$1, 0))</f>
        <v/>
      </c>
      <c r="B1229">
        <f>INDEX(resultados!$A$2:$ZZ$1352, 1223, MATCH($B$2, resultados!$A$1:$ZZ$1, 0))</f>
        <v/>
      </c>
      <c r="C1229">
        <f>INDEX(resultados!$A$2:$ZZ$1352, 1223, MATCH($B$3, resultados!$A$1:$ZZ$1, 0))</f>
        <v/>
      </c>
    </row>
    <row r="1230">
      <c r="A1230">
        <f>INDEX(resultados!$A$2:$ZZ$1352, 1224, MATCH($B$1, resultados!$A$1:$ZZ$1, 0))</f>
        <v/>
      </c>
      <c r="B1230">
        <f>INDEX(resultados!$A$2:$ZZ$1352, 1224, MATCH($B$2, resultados!$A$1:$ZZ$1, 0))</f>
        <v/>
      </c>
      <c r="C1230">
        <f>INDEX(resultados!$A$2:$ZZ$1352, 1224, MATCH($B$3, resultados!$A$1:$ZZ$1, 0))</f>
        <v/>
      </c>
    </row>
    <row r="1231">
      <c r="A1231">
        <f>INDEX(resultados!$A$2:$ZZ$1352, 1225, MATCH($B$1, resultados!$A$1:$ZZ$1, 0))</f>
        <v/>
      </c>
      <c r="B1231">
        <f>INDEX(resultados!$A$2:$ZZ$1352, 1225, MATCH($B$2, resultados!$A$1:$ZZ$1, 0))</f>
        <v/>
      </c>
      <c r="C1231">
        <f>INDEX(resultados!$A$2:$ZZ$1352, 1225, MATCH($B$3, resultados!$A$1:$ZZ$1, 0))</f>
        <v/>
      </c>
    </row>
    <row r="1232">
      <c r="A1232">
        <f>INDEX(resultados!$A$2:$ZZ$1352, 1226, MATCH($B$1, resultados!$A$1:$ZZ$1, 0))</f>
        <v/>
      </c>
      <c r="B1232">
        <f>INDEX(resultados!$A$2:$ZZ$1352, 1226, MATCH($B$2, resultados!$A$1:$ZZ$1, 0))</f>
        <v/>
      </c>
      <c r="C1232">
        <f>INDEX(resultados!$A$2:$ZZ$1352, 1226, MATCH($B$3, resultados!$A$1:$ZZ$1, 0))</f>
        <v/>
      </c>
    </row>
    <row r="1233">
      <c r="A1233">
        <f>INDEX(resultados!$A$2:$ZZ$1352, 1227, MATCH($B$1, resultados!$A$1:$ZZ$1, 0))</f>
        <v/>
      </c>
      <c r="B1233">
        <f>INDEX(resultados!$A$2:$ZZ$1352, 1227, MATCH($B$2, resultados!$A$1:$ZZ$1, 0))</f>
        <v/>
      </c>
      <c r="C1233">
        <f>INDEX(resultados!$A$2:$ZZ$1352, 1227, MATCH($B$3, resultados!$A$1:$ZZ$1, 0))</f>
        <v/>
      </c>
    </row>
    <row r="1234">
      <c r="A1234">
        <f>INDEX(resultados!$A$2:$ZZ$1352, 1228, MATCH($B$1, resultados!$A$1:$ZZ$1, 0))</f>
        <v/>
      </c>
      <c r="B1234">
        <f>INDEX(resultados!$A$2:$ZZ$1352, 1228, MATCH($B$2, resultados!$A$1:$ZZ$1, 0))</f>
        <v/>
      </c>
      <c r="C1234">
        <f>INDEX(resultados!$A$2:$ZZ$1352, 1228, MATCH($B$3, resultados!$A$1:$ZZ$1, 0))</f>
        <v/>
      </c>
    </row>
    <row r="1235">
      <c r="A1235">
        <f>INDEX(resultados!$A$2:$ZZ$1352, 1229, MATCH($B$1, resultados!$A$1:$ZZ$1, 0))</f>
        <v/>
      </c>
      <c r="B1235">
        <f>INDEX(resultados!$A$2:$ZZ$1352, 1229, MATCH($B$2, resultados!$A$1:$ZZ$1, 0))</f>
        <v/>
      </c>
      <c r="C1235">
        <f>INDEX(resultados!$A$2:$ZZ$1352, 1229, MATCH($B$3, resultados!$A$1:$ZZ$1, 0))</f>
        <v/>
      </c>
    </row>
    <row r="1236">
      <c r="A1236">
        <f>INDEX(resultados!$A$2:$ZZ$1352, 1230, MATCH($B$1, resultados!$A$1:$ZZ$1, 0))</f>
        <v/>
      </c>
      <c r="B1236">
        <f>INDEX(resultados!$A$2:$ZZ$1352, 1230, MATCH($B$2, resultados!$A$1:$ZZ$1, 0))</f>
        <v/>
      </c>
      <c r="C1236">
        <f>INDEX(resultados!$A$2:$ZZ$1352, 1230, MATCH($B$3, resultados!$A$1:$ZZ$1, 0))</f>
        <v/>
      </c>
    </row>
    <row r="1237">
      <c r="A1237">
        <f>INDEX(resultados!$A$2:$ZZ$1352, 1231, MATCH($B$1, resultados!$A$1:$ZZ$1, 0))</f>
        <v/>
      </c>
      <c r="B1237">
        <f>INDEX(resultados!$A$2:$ZZ$1352, 1231, MATCH($B$2, resultados!$A$1:$ZZ$1, 0))</f>
        <v/>
      </c>
      <c r="C1237">
        <f>INDEX(resultados!$A$2:$ZZ$1352, 1231, MATCH($B$3, resultados!$A$1:$ZZ$1, 0))</f>
        <v/>
      </c>
    </row>
    <row r="1238">
      <c r="A1238">
        <f>INDEX(resultados!$A$2:$ZZ$1352, 1232, MATCH($B$1, resultados!$A$1:$ZZ$1, 0))</f>
        <v/>
      </c>
      <c r="B1238">
        <f>INDEX(resultados!$A$2:$ZZ$1352, 1232, MATCH($B$2, resultados!$A$1:$ZZ$1, 0))</f>
        <v/>
      </c>
      <c r="C1238">
        <f>INDEX(resultados!$A$2:$ZZ$1352, 1232, MATCH($B$3, resultados!$A$1:$ZZ$1, 0))</f>
        <v/>
      </c>
    </row>
    <row r="1239">
      <c r="A1239">
        <f>INDEX(resultados!$A$2:$ZZ$1352, 1233, MATCH($B$1, resultados!$A$1:$ZZ$1, 0))</f>
        <v/>
      </c>
      <c r="B1239">
        <f>INDEX(resultados!$A$2:$ZZ$1352, 1233, MATCH($B$2, resultados!$A$1:$ZZ$1, 0))</f>
        <v/>
      </c>
      <c r="C1239">
        <f>INDEX(resultados!$A$2:$ZZ$1352, 1233, MATCH($B$3, resultados!$A$1:$ZZ$1, 0))</f>
        <v/>
      </c>
    </row>
    <row r="1240">
      <c r="A1240">
        <f>INDEX(resultados!$A$2:$ZZ$1352, 1234, MATCH($B$1, resultados!$A$1:$ZZ$1, 0))</f>
        <v/>
      </c>
      <c r="B1240">
        <f>INDEX(resultados!$A$2:$ZZ$1352, 1234, MATCH($B$2, resultados!$A$1:$ZZ$1, 0))</f>
        <v/>
      </c>
      <c r="C1240">
        <f>INDEX(resultados!$A$2:$ZZ$1352, 1234, MATCH($B$3, resultados!$A$1:$ZZ$1, 0))</f>
        <v/>
      </c>
    </row>
    <row r="1241">
      <c r="A1241">
        <f>INDEX(resultados!$A$2:$ZZ$1352, 1235, MATCH($B$1, resultados!$A$1:$ZZ$1, 0))</f>
        <v/>
      </c>
      <c r="B1241">
        <f>INDEX(resultados!$A$2:$ZZ$1352, 1235, MATCH($B$2, resultados!$A$1:$ZZ$1, 0))</f>
        <v/>
      </c>
      <c r="C1241">
        <f>INDEX(resultados!$A$2:$ZZ$1352, 1235, MATCH($B$3, resultados!$A$1:$ZZ$1, 0))</f>
        <v/>
      </c>
    </row>
    <row r="1242">
      <c r="A1242">
        <f>INDEX(resultados!$A$2:$ZZ$1352, 1236, MATCH($B$1, resultados!$A$1:$ZZ$1, 0))</f>
        <v/>
      </c>
      <c r="B1242">
        <f>INDEX(resultados!$A$2:$ZZ$1352, 1236, MATCH($B$2, resultados!$A$1:$ZZ$1, 0))</f>
        <v/>
      </c>
      <c r="C1242">
        <f>INDEX(resultados!$A$2:$ZZ$1352, 1236, MATCH($B$3, resultados!$A$1:$ZZ$1, 0))</f>
        <v/>
      </c>
    </row>
    <row r="1243">
      <c r="A1243">
        <f>INDEX(resultados!$A$2:$ZZ$1352, 1237, MATCH($B$1, resultados!$A$1:$ZZ$1, 0))</f>
        <v/>
      </c>
      <c r="B1243">
        <f>INDEX(resultados!$A$2:$ZZ$1352, 1237, MATCH($B$2, resultados!$A$1:$ZZ$1, 0))</f>
        <v/>
      </c>
      <c r="C1243">
        <f>INDEX(resultados!$A$2:$ZZ$1352, 1237, MATCH($B$3, resultados!$A$1:$ZZ$1, 0))</f>
        <v/>
      </c>
    </row>
    <row r="1244">
      <c r="A1244">
        <f>INDEX(resultados!$A$2:$ZZ$1352, 1238, MATCH($B$1, resultados!$A$1:$ZZ$1, 0))</f>
        <v/>
      </c>
      <c r="B1244">
        <f>INDEX(resultados!$A$2:$ZZ$1352, 1238, MATCH($B$2, resultados!$A$1:$ZZ$1, 0))</f>
        <v/>
      </c>
      <c r="C1244">
        <f>INDEX(resultados!$A$2:$ZZ$1352, 1238, MATCH($B$3, resultados!$A$1:$ZZ$1, 0))</f>
        <v/>
      </c>
    </row>
    <row r="1245">
      <c r="A1245">
        <f>INDEX(resultados!$A$2:$ZZ$1352, 1239, MATCH($B$1, resultados!$A$1:$ZZ$1, 0))</f>
        <v/>
      </c>
      <c r="B1245">
        <f>INDEX(resultados!$A$2:$ZZ$1352, 1239, MATCH($B$2, resultados!$A$1:$ZZ$1, 0))</f>
        <v/>
      </c>
      <c r="C1245">
        <f>INDEX(resultados!$A$2:$ZZ$1352, 1239, MATCH($B$3, resultados!$A$1:$ZZ$1, 0))</f>
        <v/>
      </c>
    </row>
    <row r="1246">
      <c r="A1246">
        <f>INDEX(resultados!$A$2:$ZZ$1352, 1240, MATCH($B$1, resultados!$A$1:$ZZ$1, 0))</f>
        <v/>
      </c>
      <c r="B1246">
        <f>INDEX(resultados!$A$2:$ZZ$1352, 1240, MATCH($B$2, resultados!$A$1:$ZZ$1, 0))</f>
        <v/>
      </c>
      <c r="C1246">
        <f>INDEX(resultados!$A$2:$ZZ$1352, 1240, MATCH($B$3, resultados!$A$1:$ZZ$1, 0))</f>
        <v/>
      </c>
    </row>
    <row r="1247">
      <c r="A1247">
        <f>INDEX(resultados!$A$2:$ZZ$1352, 1241, MATCH($B$1, resultados!$A$1:$ZZ$1, 0))</f>
        <v/>
      </c>
      <c r="B1247">
        <f>INDEX(resultados!$A$2:$ZZ$1352, 1241, MATCH($B$2, resultados!$A$1:$ZZ$1, 0))</f>
        <v/>
      </c>
      <c r="C1247">
        <f>INDEX(resultados!$A$2:$ZZ$1352, 1241, MATCH($B$3, resultados!$A$1:$ZZ$1, 0))</f>
        <v/>
      </c>
    </row>
    <row r="1248">
      <c r="A1248">
        <f>INDEX(resultados!$A$2:$ZZ$1352, 1242, MATCH($B$1, resultados!$A$1:$ZZ$1, 0))</f>
        <v/>
      </c>
      <c r="B1248">
        <f>INDEX(resultados!$A$2:$ZZ$1352, 1242, MATCH($B$2, resultados!$A$1:$ZZ$1, 0))</f>
        <v/>
      </c>
      <c r="C1248">
        <f>INDEX(resultados!$A$2:$ZZ$1352, 1242, MATCH($B$3, resultados!$A$1:$ZZ$1, 0))</f>
        <v/>
      </c>
    </row>
    <row r="1249">
      <c r="A1249">
        <f>INDEX(resultados!$A$2:$ZZ$1352, 1243, MATCH($B$1, resultados!$A$1:$ZZ$1, 0))</f>
        <v/>
      </c>
      <c r="B1249">
        <f>INDEX(resultados!$A$2:$ZZ$1352, 1243, MATCH($B$2, resultados!$A$1:$ZZ$1, 0))</f>
        <v/>
      </c>
      <c r="C1249">
        <f>INDEX(resultados!$A$2:$ZZ$1352, 1243, MATCH($B$3, resultados!$A$1:$ZZ$1, 0))</f>
        <v/>
      </c>
    </row>
    <row r="1250">
      <c r="A1250">
        <f>INDEX(resultados!$A$2:$ZZ$1352, 1244, MATCH($B$1, resultados!$A$1:$ZZ$1, 0))</f>
        <v/>
      </c>
      <c r="B1250">
        <f>INDEX(resultados!$A$2:$ZZ$1352, 1244, MATCH($B$2, resultados!$A$1:$ZZ$1, 0))</f>
        <v/>
      </c>
      <c r="C1250">
        <f>INDEX(resultados!$A$2:$ZZ$1352, 1244, MATCH($B$3, resultados!$A$1:$ZZ$1, 0))</f>
        <v/>
      </c>
    </row>
    <row r="1251">
      <c r="A1251">
        <f>INDEX(resultados!$A$2:$ZZ$1352, 1245, MATCH($B$1, resultados!$A$1:$ZZ$1, 0))</f>
        <v/>
      </c>
      <c r="B1251">
        <f>INDEX(resultados!$A$2:$ZZ$1352, 1245, MATCH($B$2, resultados!$A$1:$ZZ$1, 0))</f>
        <v/>
      </c>
      <c r="C1251">
        <f>INDEX(resultados!$A$2:$ZZ$1352, 1245, MATCH($B$3, resultados!$A$1:$ZZ$1, 0))</f>
        <v/>
      </c>
    </row>
    <row r="1252">
      <c r="A1252">
        <f>INDEX(resultados!$A$2:$ZZ$1352, 1246, MATCH($B$1, resultados!$A$1:$ZZ$1, 0))</f>
        <v/>
      </c>
      <c r="B1252">
        <f>INDEX(resultados!$A$2:$ZZ$1352, 1246, MATCH($B$2, resultados!$A$1:$ZZ$1, 0))</f>
        <v/>
      </c>
      <c r="C1252">
        <f>INDEX(resultados!$A$2:$ZZ$1352, 1246, MATCH($B$3, resultados!$A$1:$ZZ$1, 0))</f>
        <v/>
      </c>
    </row>
    <row r="1253">
      <c r="A1253">
        <f>INDEX(resultados!$A$2:$ZZ$1352, 1247, MATCH($B$1, resultados!$A$1:$ZZ$1, 0))</f>
        <v/>
      </c>
      <c r="B1253">
        <f>INDEX(resultados!$A$2:$ZZ$1352, 1247, MATCH($B$2, resultados!$A$1:$ZZ$1, 0))</f>
        <v/>
      </c>
      <c r="C1253">
        <f>INDEX(resultados!$A$2:$ZZ$1352, 1247, MATCH($B$3, resultados!$A$1:$ZZ$1, 0))</f>
        <v/>
      </c>
    </row>
    <row r="1254">
      <c r="A1254">
        <f>INDEX(resultados!$A$2:$ZZ$1352, 1248, MATCH($B$1, resultados!$A$1:$ZZ$1, 0))</f>
        <v/>
      </c>
      <c r="B1254">
        <f>INDEX(resultados!$A$2:$ZZ$1352, 1248, MATCH($B$2, resultados!$A$1:$ZZ$1, 0))</f>
        <v/>
      </c>
      <c r="C1254">
        <f>INDEX(resultados!$A$2:$ZZ$1352, 1248, MATCH($B$3, resultados!$A$1:$ZZ$1, 0))</f>
        <v/>
      </c>
    </row>
    <row r="1255">
      <c r="A1255">
        <f>INDEX(resultados!$A$2:$ZZ$1352, 1249, MATCH($B$1, resultados!$A$1:$ZZ$1, 0))</f>
        <v/>
      </c>
      <c r="B1255">
        <f>INDEX(resultados!$A$2:$ZZ$1352, 1249, MATCH($B$2, resultados!$A$1:$ZZ$1, 0))</f>
        <v/>
      </c>
      <c r="C1255">
        <f>INDEX(resultados!$A$2:$ZZ$1352, 1249, MATCH($B$3, resultados!$A$1:$ZZ$1, 0))</f>
        <v/>
      </c>
    </row>
    <row r="1256">
      <c r="A1256">
        <f>INDEX(resultados!$A$2:$ZZ$1352, 1250, MATCH($B$1, resultados!$A$1:$ZZ$1, 0))</f>
        <v/>
      </c>
      <c r="B1256">
        <f>INDEX(resultados!$A$2:$ZZ$1352, 1250, MATCH($B$2, resultados!$A$1:$ZZ$1, 0))</f>
        <v/>
      </c>
      <c r="C1256">
        <f>INDEX(resultados!$A$2:$ZZ$1352, 1250, MATCH($B$3, resultados!$A$1:$ZZ$1, 0))</f>
        <v/>
      </c>
    </row>
    <row r="1257">
      <c r="A1257">
        <f>INDEX(resultados!$A$2:$ZZ$1352, 1251, MATCH($B$1, resultados!$A$1:$ZZ$1, 0))</f>
        <v/>
      </c>
      <c r="B1257">
        <f>INDEX(resultados!$A$2:$ZZ$1352, 1251, MATCH($B$2, resultados!$A$1:$ZZ$1, 0))</f>
        <v/>
      </c>
      <c r="C1257">
        <f>INDEX(resultados!$A$2:$ZZ$1352, 1251, MATCH($B$3, resultados!$A$1:$ZZ$1, 0))</f>
        <v/>
      </c>
    </row>
    <row r="1258">
      <c r="A1258">
        <f>INDEX(resultados!$A$2:$ZZ$1352, 1252, MATCH($B$1, resultados!$A$1:$ZZ$1, 0))</f>
        <v/>
      </c>
      <c r="B1258">
        <f>INDEX(resultados!$A$2:$ZZ$1352, 1252, MATCH($B$2, resultados!$A$1:$ZZ$1, 0))</f>
        <v/>
      </c>
      <c r="C1258">
        <f>INDEX(resultados!$A$2:$ZZ$1352, 1252, MATCH($B$3, resultados!$A$1:$ZZ$1, 0))</f>
        <v/>
      </c>
    </row>
    <row r="1259">
      <c r="A1259">
        <f>INDEX(resultados!$A$2:$ZZ$1352, 1253, MATCH($B$1, resultados!$A$1:$ZZ$1, 0))</f>
        <v/>
      </c>
      <c r="B1259">
        <f>INDEX(resultados!$A$2:$ZZ$1352, 1253, MATCH($B$2, resultados!$A$1:$ZZ$1, 0))</f>
        <v/>
      </c>
      <c r="C1259">
        <f>INDEX(resultados!$A$2:$ZZ$1352, 1253, MATCH($B$3, resultados!$A$1:$ZZ$1, 0))</f>
        <v/>
      </c>
    </row>
    <row r="1260">
      <c r="A1260">
        <f>INDEX(resultados!$A$2:$ZZ$1352, 1254, MATCH($B$1, resultados!$A$1:$ZZ$1, 0))</f>
        <v/>
      </c>
      <c r="B1260">
        <f>INDEX(resultados!$A$2:$ZZ$1352, 1254, MATCH($B$2, resultados!$A$1:$ZZ$1, 0))</f>
        <v/>
      </c>
      <c r="C1260">
        <f>INDEX(resultados!$A$2:$ZZ$1352, 1254, MATCH($B$3, resultados!$A$1:$ZZ$1, 0))</f>
        <v/>
      </c>
    </row>
    <row r="1261">
      <c r="A1261">
        <f>INDEX(resultados!$A$2:$ZZ$1352, 1255, MATCH($B$1, resultados!$A$1:$ZZ$1, 0))</f>
        <v/>
      </c>
      <c r="B1261">
        <f>INDEX(resultados!$A$2:$ZZ$1352, 1255, MATCH($B$2, resultados!$A$1:$ZZ$1, 0))</f>
        <v/>
      </c>
      <c r="C1261">
        <f>INDEX(resultados!$A$2:$ZZ$1352, 1255, MATCH($B$3, resultados!$A$1:$ZZ$1, 0))</f>
        <v/>
      </c>
    </row>
    <row r="1262">
      <c r="A1262">
        <f>INDEX(resultados!$A$2:$ZZ$1352, 1256, MATCH($B$1, resultados!$A$1:$ZZ$1, 0))</f>
        <v/>
      </c>
      <c r="B1262">
        <f>INDEX(resultados!$A$2:$ZZ$1352, 1256, MATCH($B$2, resultados!$A$1:$ZZ$1, 0))</f>
        <v/>
      </c>
      <c r="C1262">
        <f>INDEX(resultados!$A$2:$ZZ$1352, 1256, MATCH($B$3, resultados!$A$1:$ZZ$1, 0))</f>
        <v/>
      </c>
    </row>
    <row r="1263">
      <c r="A1263">
        <f>INDEX(resultados!$A$2:$ZZ$1352, 1257, MATCH($B$1, resultados!$A$1:$ZZ$1, 0))</f>
        <v/>
      </c>
      <c r="B1263">
        <f>INDEX(resultados!$A$2:$ZZ$1352, 1257, MATCH($B$2, resultados!$A$1:$ZZ$1, 0))</f>
        <v/>
      </c>
      <c r="C1263">
        <f>INDEX(resultados!$A$2:$ZZ$1352, 1257, MATCH($B$3, resultados!$A$1:$ZZ$1, 0))</f>
        <v/>
      </c>
    </row>
    <row r="1264">
      <c r="A1264">
        <f>INDEX(resultados!$A$2:$ZZ$1352, 1258, MATCH($B$1, resultados!$A$1:$ZZ$1, 0))</f>
        <v/>
      </c>
      <c r="B1264">
        <f>INDEX(resultados!$A$2:$ZZ$1352, 1258, MATCH($B$2, resultados!$A$1:$ZZ$1, 0))</f>
        <v/>
      </c>
      <c r="C1264">
        <f>INDEX(resultados!$A$2:$ZZ$1352, 1258, MATCH($B$3, resultados!$A$1:$ZZ$1, 0))</f>
        <v/>
      </c>
    </row>
    <row r="1265">
      <c r="A1265">
        <f>INDEX(resultados!$A$2:$ZZ$1352, 1259, MATCH($B$1, resultados!$A$1:$ZZ$1, 0))</f>
        <v/>
      </c>
      <c r="B1265">
        <f>INDEX(resultados!$A$2:$ZZ$1352, 1259, MATCH($B$2, resultados!$A$1:$ZZ$1, 0))</f>
        <v/>
      </c>
      <c r="C1265">
        <f>INDEX(resultados!$A$2:$ZZ$1352, 1259, MATCH($B$3, resultados!$A$1:$ZZ$1, 0))</f>
        <v/>
      </c>
    </row>
    <row r="1266">
      <c r="A1266">
        <f>INDEX(resultados!$A$2:$ZZ$1352, 1260, MATCH($B$1, resultados!$A$1:$ZZ$1, 0))</f>
        <v/>
      </c>
      <c r="B1266">
        <f>INDEX(resultados!$A$2:$ZZ$1352, 1260, MATCH($B$2, resultados!$A$1:$ZZ$1, 0))</f>
        <v/>
      </c>
      <c r="C1266">
        <f>INDEX(resultados!$A$2:$ZZ$1352, 1260, MATCH($B$3, resultados!$A$1:$ZZ$1, 0))</f>
        <v/>
      </c>
    </row>
    <row r="1267">
      <c r="A1267">
        <f>INDEX(resultados!$A$2:$ZZ$1352, 1261, MATCH($B$1, resultados!$A$1:$ZZ$1, 0))</f>
        <v/>
      </c>
      <c r="B1267">
        <f>INDEX(resultados!$A$2:$ZZ$1352, 1261, MATCH($B$2, resultados!$A$1:$ZZ$1, 0))</f>
        <v/>
      </c>
      <c r="C1267">
        <f>INDEX(resultados!$A$2:$ZZ$1352, 1261, MATCH($B$3, resultados!$A$1:$ZZ$1, 0))</f>
        <v/>
      </c>
    </row>
    <row r="1268">
      <c r="A1268">
        <f>INDEX(resultados!$A$2:$ZZ$1352, 1262, MATCH($B$1, resultados!$A$1:$ZZ$1, 0))</f>
        <v/>
      </c>
      <c r="B1268">
        <f>INDEX(resultados!$A$2:$ZZ$1352, 1262, MATCH($B$2, resultados!$A$1:$ZZ$1, 0))</f>
        <v/>
      </c>
      <c r="C1268">
        <f>INDEX(resultados!$A$2:$ZZ$1352, 1262, MATCH($B$3, resultados!$A$1:$ZZ$1, 0))</f>
        <v/>
      </c>
    </row>
    <row r="1269">
      <c r="A1269">
        <f>INDEX(resultados!$A$2:$ZZ$1352, 1263, MATCH($B$1, resultados!$A$1:$ZZ$1, 0))</f>
        <v/>
      </c>
      <c r="B1269">
        <f>INDEX(resultados!$A$2:$ZZ$1352, 1263, MATCH($B$2, resultados!$A$1:$ZZ$1, 0))</f>
        <v/>
      </c>
      <c r="C1269">
        <f>INDEX(resultados!$A$2:$ZZ$1352, 1263, MATCH($B$3, resultados!$A$1:$ZZ$1, 0))</f>
        <v/>
      </c>
    </row>
    <row r="1270">
      <c r="A1270">
        <f>INDEX(resultados!$A$2:$ZZ$1352, 1264, MATCH($B$1, resultados!$A$1:$ZZ$1, 0))</f>
        <v/>
      </c>
      <c r="B1270">
        <f>INDEX(resultados!$A$2:$ZZ$1352, 1264, MATCH($B$2, resultados!$A$1:$ZZ$1, 0))</f>
        <v/>
      </c>
      <c r="C1270">
        <f>INDEX(resultados!$A$2:$ZZ$1352, 1264, MATCH($B$3, resultados!$A$1:$ZZ$1, 0))</f>
        <v/>
      </c>
    </row>
    <row r="1271">
      <c r="A1271">
        <f>INDEX(resultados!$A$2:$ZZ$1352, 1265, MATCH($B$1, resultados!$A$1:$ZZ$1, 0))</f>
        <v/>
      </c>
      <c r="B1271">
        <f>INDEX(resultados!$A$2:$ZZ$1352, 1265, MATCH($B$2, resultados!$A$1:$ZZ$1, 0))</f>
        <v/>
      </c>
      <c r="C1271">
        <f>INDEX(resultados!$A$2:$ZZ$1352, 1265, MATCH($B$3, resultados!$A$1:$ZZ$1, 0))</f>
        <v/>
      </c>
    </row>
    <row r="1272">
      <c r="A1272">
        <f>INDEX(resultados!$A$2:$ZZ$1352, 1266, MATCH($B$1, resultados!$A$1:$ZZ$1, 0))</f>
        <v/>
      </c>
      <c r="B1272">
        <f>INDEX(resultados!$A$2:$ZZ$1352, 1266, MATCH($B$2, resultados!$A$1:$ZZ$1, 0))</f>
        <v/>
      </c>
      <c r="C1272">
        <f>INDEX(resultados!$A$2:$ZZ$1352, 1266, MATCH($B$3, resultados!$A$1:$ZZ$1, 0))</f>
        <v/>
      </c>
    </row>
    <row r="1273">
      <c r="A1273">
        <f>INDEX(resultados!$A$2:$ZZ$1352, 1267, MATCH($B$1, resultados!$A$1:$ZZ$1, 0))</f>
        <v/>
      </c>
      <c r="B1273">
        <f>INDEX(resultados!$A$2:$ZZ$1352, 1267, MATCH($B$2, resultados!$A$1:$ZZ$1, 0))</f>
        <v/>
      </c>
      <c r="C1273">
        <f>INDEX(resultados!$A$2:$ZZ$1352, 1267, MATCH($B$3, resultados!$A$1:$ZZ$1, 0))</f>
        <v/>
      </c>
    </row>
    <row r="1274">
      <c r="A1274">
        <f>INDEX(resultados!$A$2:$ZZ$1352, 1268, MATCH($B$1, resultados!$A$1:$ZZ$1, 0))</f>
        <v/>
      </c>
      <c r="B1274">
        <f>INDEX(resultados!$A$2:$ZZ$1352, 1268, MATCH($B$2, resultados!$A$1:$ZZ$1, 0))</f>
        <v/>
      </c>
      <c r="C1274">
        <f>INDEX(resultados!$A$2:$ZZ$1352, 1268, MATCH($B$3, resultados!$A$1:$ZZ$1, 0))</f>
        <v/>
      </c>
    </row>
    <row r="1275">
      <c r="A1275">
        <f>INDEX(resultados!$A$2:$ZZ$1352, 1269, MATCH($B$1, resultados!$A$1:$ZZ$1, 0))</f>
        <v/>
      </c>
      <c r="B1275">
        <f>INDEX(resultados!$A$2:$ZZ$1352, 1269, MATCH($B$2, resultados!$A$1:$ZZ$1, 0))</f>
        <v/>
      </c>
      <c r="C1275">
        <f>INDEX(resultados!$A$2:$ZZ$1352, 1269, MATCH($B$3, resultados!$A$1:$ZZ$1, 0))</f>
        <v/>
      </c>
    </row>
    <row r="1276">
      <c r="A1276">
        <f>INDEX(resultados!$A$2:$ZZ$1352, 1270, MATCH($B$1, resultados!$A$1:$ZZ$1, 0))</f>
        <v/>
      </c>
      <c r="B1276">
        <f>INDEX(resultados!$A$2:$ZZ$1352, 1270, MATCH($B$2, resultados!$A$1:$ZZ$1, 0))</f>
        <v/>
      </c>
      <c r="C1276">
        <f>INDEX(resultados!$A$2:$ZZ$1352, 1270, MATCH($B$3, resultados!$A$1:$ZZ$1, 0))</f>
        <v/>
      </c>
    </row>
    <row r="1277">
      <c r="A1277">
        <f>INDEX(resultados!$A$2:$ZZ$1352, 1271, MATCH($B$1, resultados!$A$1:$ZZ$1, 0))</f>
        <v/>
      </c>
      <c r="B1277">
        <f>INDEX(resultados!$A$2:$ZZ$1352, 1271, MATCH($B$2, resultados!$A$1:$ZZ$1, 0))</f>
        <v/>
      </c>
      <c r="C1277">
        <f>INDEX(resultados!$A$2:$ZZ$1352, 1271, MATCH($B$3, resultados!$A$1:$ZZ$1, 0))</f>
        <v/>
      </c>
    </row>
    <row r="1278">
      <c r="A1278">
        <f>INDEX(resultados!$A$2:$ZZ$1352, 1272, MATCH($B$1, resultados!$A$1:$ZZ$1, 0))</f>
        <v/>
      </c>
      <c r="B1278">
        <f>INDEX(resultados!$A$2:$ZZ$1352, 1272, MATCH($B$2, resultados!$A$1:$ZZ$1, 0))</f>
        <v/>
      </c>
      <c r="C1278">
        <f>INDEX(resultados!$A$2:$ZZ$1352, 1272, MATCH($B$3, resultados!$A$1:$ZZ$1, 0))</f>
        <v/>
      </c>
    </row>
    <row r="1279">
      <c r="A1279">
        <f>INDEX(resultados!$A$2:$ZZ$1352, 1273, MATCH($B$1, resultados!$A$1:$ZZ$1, 0))</f>
        <v/>
      </c>
      <c r="B1279">
        <f>INDEX(resultados!$A$2:$ZZ$1352, 1273, MATCH($B$2, resultados!$A$1:$ZZ$1, 0))</f>
        <v/>
      </c>
      <c r="C1279">
        <f>INDEX(resultados!$A$2:$ZZ$1352, 1273, MATCH($B$3, resultados!$A$1:$ZZ$1, 0))</f>
        <v/>
      </c>
    </row>
    <row r="1280">
      <c r="A1280">
        <f>INDEX(resultados!$A$2:$ZZ$1352, 1274, MATCH($B$1, resultados!$A$1:$ZZ$1, 0))</f>
        <v/>
      </c>
      <c r="B1280">
        <f>INDEX(resultados!$A$2:$ZZ$1352, 1274, MATCH($B$2, resultados!$A$1:$ZZ$1, 0))</f>
        <v/>
      </c>
      <c r="C1280">
        <f>INDEX(resultados!$A$2:$ZZ$1352, 1274, MATCH($B$3, resultados!$A$1:$ZZ$1, 0))</f>
        <v/>
      </c>
    </row>
    <row r="1281">
      <c r="A1281">
        <f>INDEX(resultados!$A$2:$ZZ$1352, 1275, MATCH($B$1, resultados!$A$1:$ZZ$1, 0))</f>
        <v/>
      </c>
      <c r="B1281">
        <f>INDEX(resultados!$A$2:$ZZ$1352, 1275, MATCH($B$2, resultados!$A$1:$ZZ$1, 0))</f>
        <v/>
      </c>
      <c r="C1281">
        <f>INDEX(resultados!$A$2:$ZZ$1352, 1275, MATCH($B$3, resultados!$A$1:$ZZ$1, 0))</f>
        <v/>
      </c>
    </row>
    <row r="1282">
      <c r="A1282">
        <f>INDEX(resultados!$A$2:$ZZ$1352, 1276, MATCH($B$1, resultados!$A$1:$ZZ$1, 0))</f>
        <v/>
      </c>
      <c r="B1282">
        <f>INDEX(resultados!$A$2:$ZZ$1352, 1276, MATCH($B$2, resultados!$A$1:$ZZ$1, 0))</f>
        <v/>
      </c>
      <c r="C1282">
        <f>INDEX(resultados!$A$2:$ZZ$1352, 1276, MATCH($B$3, resultados!$A$1:$ZZ$1, 0))</f>
        <v/>
      </c>
    </row>
    <row r="1283">
      <c r="A1283">
        <f>INDEX(resultados!$A$2:$ZZ$1352, 1277, MATCH($B$1, resultados!$A$1:$ZZ$1, 0))</f>
        <v/>
      </c>
      <c r="B1283">
        <f>INDEX(resultados!$A$2:$ZZ$1352, 1277, MATCH($B$2, resultados!$A$1:$ZZ$1, 0))</f>
        <v/>
      </c>
      <c r="C1283">
        <f>INDEX(resultados!$A$2:$ZZ$1352, 1277, MATCH($B$3, resultados!$A$1:$ZZ$1, 0))</f>
        <v/>
      </c>
    </row>
    <row r="1284">
      <c r="A1284">
        <f>INDEX(resultados!$A$2:$ZZ$1352, 1278, MATCH($B$1, resultados!$A$1:$ZZ$1, 0))</f>
        <v/>
      </c>
      <c r="B1284">
        <f>INDEX(resultados!$A$2:$ZZ$1352, 1278, MATCH($B$2, resultados!$A$1:$ZZ$1, 0))</f>
        <v/>
      </c>
      <c r="C1284">
        <f>INDEX(resultados!$A$2:$ZZ$1352, 1278, MATCH($B$3, resultados!$A$1:$ZZ$1, 0))</f>
        <v/>
      </c>
    </row>
    <row r="1285">
      <c r="A1285">
        <f>INDEX(resultados!$A$2:$ZZ$1352, 1279, MATCH($B$1, resultados!$A$1:$ZZ$1, 0))</f>
        <v/>
      </c>
      <c r="B1285">
        <f>INDEX(resultados!$A$2:$ZZ$1352, 1279, MATCH($B$2, resultados!$A$1:$ZZ$1, 0))</f>
        <v/>
      </c>
      <c r="C1285">
        <f>INDEX(resultados!$A$2:$ZZ$1352, 1279, MATCH($B$3, resultados!$A$1:$ZZ$1, 0))</f>
        <v/>
      </c>
    </row>
    <row r="1286">
      <c r="A1286">
        <f>INDEX(resultados!$A$2:$ZZ$1352, 1280, MATCH($B$1, resultados!$A$1:$ZZ$1, 0))</f>
        <v/>
      </c>
      <c r="B1286">
        <f>INDEX(resultados!$A$2:$ZZ$1352, 1280, MATCH($B$2, resultados!$A$1:$ZZ$1, 0))</f>
        <v/>
      </c>
      <c r="C1286">
        <f>INDEX(resultados!$A$2:$ZZ$1352, 1280, MATCH($B$3, resultados!$A$1:$ZZ$1, 0))</f>
        <v/>
      </c>
    </row>
    <row r="1287">
      <c r="A1287">
        <f>INDEX(resultados!$A$2:$ZZ$1352, 1281, MATCH($B$1, resultados!$A$1:$ZZ$1, 0))</f>
        <v/>
      </c>
      <c r="B1287">
        <f>INDEX(resultados!$A$2:$ZZ$1352, 1281, MATCH($B$2, resultados!$A$1:$ZZ$1, 0))</f>
        <v/>
      </c>
      <c r="C1287">
        <f>INDEX(resultados!$A$2:$ZZ$1352, 1281, MATCH($B$3, resultados!$A$1:$ZZ$1, 0))</f>
        <v/>
      </c>
    </row>
    <row r="1288">
      <c r="A1288">
        <f>INDEX(resultados!$A$2:$ZZ$1352, 1282, MATCH($B$1, resultados!$A$1:$ZZ$1, 0))</f>
        <v/>
      </c>
      <c r="B1288">
        <f>INDEX(resultados!$A$2:$ZZ$1352, 1282, MATCH($B$2, resultados!$A$1:$ZZ$1, 0))</f>
        <v/>
      </c>
      <c r="C1288">
        <f>INDEX(resultados!$A$2:$ZZ$1352, 1282, MATCH($B$3, resultados!$A$1:$ZZ$1, 0))</f>
        <v/>
      </c>
    </row>
    <row r="1289">
      <c r="A1289">
        <f>INDEX(resultados!$A$2:$ZZ$1352, 1283, MATCH($B$1, resultados!$A$1:$ZZ$1, 0))</f>
        <v/>
      </c>
      <c r="B1289">
        <f>INDEX(resultados!$A$2:$ZZ$1352, 1283, MATCH($B$2, resultados!$A$1:$ZZ$1, 0))</f>
        <v/>
      </c>
      <c r="C1289">
        <f>INDEX(resultados!$A$2:$ZZ$1352, 1283, MATCH($B$3, resultados!$A$1:$ZZ$1, 0))</f>
        <v/>
      </c>
    </row>
    <row r="1290">
      <c r="A1290">
        <f>INDEX(resultados!$A$2:$ZZ$1352, 1284, MATCH($B$1, resultados!$A$1:$ZZ$1, 0))</f>
        <v/>
      </c>
      <c r="B1290">
        <f>INDEX(resultados!$A$2:$ZZ$1352, 1284, MATCH($B$2, resultados!$A$1:$ZZ$1, 0))</f>
        <v/>
      </c>
      <c r="C1290">
        <f>INDEX(resultados!$A$2:$ZZ$1352, 1284, MATCH($B$3, resultados!$A$1:$ZZ$1, 0))</f>
        <v/>
      </c>
    </row>
    <row r="1291">
      <c r="A1291">
        <f>INDEX(resultados!$A$2:$ZZ$1352, 1285, MATCH($B$1, resultados!$A$1:$ZZ$1, 0))</f>
        <v/>
      </c>
      <c r="B1291">
        <f>INDEX(resultados!$A$2:$ZZ$1352, 1285, MATCH($B$2, resultados!$A$1:$ZZ$1, 0))</f>
        <v/>
      </c>
      <c r="C1291">
        <f>INDEX(resultados!$A$2:$ZZ$1352, 1285, MATCH($B$3, resultados!$A$1:$ZZ$1, 0))</f>
        <v/>
      </c>
    </row>
    <row r="1292">
      <c r="A1292">
        <f>INDEX(resultados!$A$2:$ZZ$1352, 1286, MATCH($B$1, resultados!$A$1:$ZZ$1, 0))</f>
        <v/>
      </c>
      <c r="B1292">
        <f>INDEX(resultados!$A$2:$ZZ$1352, 1286, MATCH($B$2, resultados!$A$1:$ZZ$1, 0))</f>
        <v/>
      </c>
      <c r="C1292">
        <f>INDEX(resultados!$A$2:$ZZ$1352, 1286, MATCH($B$3, resultados!$A$1:$ZZ$1, 0))</f>
        <v/>
      </c>
    </row>
    <row r="1293">
      <c r="A1293">
        <f>INDEX(resultados!$A$2:$ZZ$1352, 1287, MATCH($B$1, resultados!$A$1:$ZZ$1, 0))</f>
        <v/>
      </c>
      <c r="B1293">
        <f>INDEX(resultados!$A$2:$ZZ$1352, 1287, MATCH($B$2, resultados!$A$1:$ZZ$1, 0))</f>
        <v/>
      </c>
      <c r="C1293">
        <f>INDEX(resultados!$A$2:$ZZ$1352, 1287, MATCH($B$3, resultados!$A$1:$ZZ$1, 0))</f>
        <v/>
      </c>
    </row>
    <row r="1294">
      <c r="A1294">
        <f>INDEX(resultados!$A$2:$ZZ$1352, 1288, MATCH($B$1, resultados!$A$1:$ZZ$1, 0))</f>
        <v/>
      </c>
      <c r="B1294">
        <f>INDEX(resultados!$A$2:$ZZ$1352, 1288, MATCH($B$2, resultados!$A$1:$ZZ$1, 0))</f>
        <v/>
      </c>
      <c r="C1294">
        <f>INDEX(resultados!$A$2:$ZZ$1352, 1288, MATCH($B$3, resultados!$A$1:$ZZ$1, 0))</f>
        <v/>
      </c>
    </row>
    <row r="1295">
      <c r="A1295">
        <f>INDEX(resultados!$A$2:$ZZ$1352, 1289, MATCH($B$1, resultados!$A$1:$ZZ$1, 0))</f>
        <v/>
      </c>
      <c r="B1295">
        <f>INDEX(resultados!$A$2:$ZZ$1352, 1289, MATCH($B$2, resultados!$A$1:$ZZ$1, 0))</f>
        <v/>
      </c>
      <c r="C1295">
        <f>INDEX(resultados!$A$2:$ZZ$1352, 1289, MATCH($B$3, resultados!$A$1:$ZZ$1, 0))</f>
        <v/>
      </c>
    </row>
    <row r="1296">
      <c r="A1296">
        <f>INDEX(resultados!$A$2:$ZZ$1352, 1290, MATCH($B$1, resultados!$A$1:$ZZ$1, 0))</f>
        <v/>
      </c>
      <c r="B1296">
        <f>INDEX(resultados!$A$2:$ZZ$1352, 1290, MATCH($B$2, resultados!$A$1:$ZZ$1, 0))</f>
        <v/>
      </c>
      <c r="C1296">
        <f>INDEX(resultados!$A$2:$ZZ$1352, 1290, MATCH($B$3, resultados!$A$1:$ZZ$1, 0))</f>
        <v/>
      </c>
    </row>
    <row r="1297">
      <c r="A1297">
        <f>INDEX(resultados!$A$2:$ZZ$1352, 1291, MATCH($B$1, resultados!$A$1:$ZZ$1, 0))</f>
        <v/>
      </c>
      <c r="B1297">
        <f>INDEX(resultados!$A$2:$ZZ$1352, 1291, MATCH($B$2, resultados!$A$1:$ZZ$1, 0))</f>
        <v/>
      </c>
      <c r="C1297">
        <f>INDEX(resultados!$A$2:$ZZ$1352, 1291, MATCH($B$3, resultados!$A$1:$ZZ$1, 0))</f>
        <v/>
      </c>
    </row>
    <row r="1298">
      <c r="A1298">
        <f>INDEX(resultados!$A$2:$ZZ$1352, 1292, MATCH($B$1, resultados!$A$1:$ZZ$1, 0))</f>
        <v/>
      </c>
      <c r="B1298">
        <f>INDEX(resultados!$A$2:$ZZ$1352, 1292, MATCH($B$2, resultados!$A$1:$ZZ$1, 0))</f>
        <v/>
      </c>
      <c r="C1298">
        <f>INDEX(resultados!$A$2:$ZZ$1352, 1292, MATCH($B$3, resultados!$A$1:$ZZ$1, 0))</f>
        <v/>
      </c>
    </row>
    <row r="1299">
      <c r="A1299">
        <f>INDEX(resultados!$A$2:$ZZ$1352, 1293, MATCH($B$1, resultados!$A$1:$ZZ$1, 0))</f>
        <v/>
      </c>
      <c r="B1299">
        <f>INDEX(resultados!$A$2:$ZZ$1352, 1293, MATCH($B$2, resultados!$A$1:$ZZ$1, 0))</f>
        <v/>
      </c>
      <c r="C1299">
        <f>INDEX(resultados!$A$2:$ZZ$1352, 1293, MATCH($B$3, resultados!$A$1:$ZZ$1, 0))</f>
        <v/>
      </c>
    </row>
    <row r="1300">
      <c r="A1300">
        <f>INDEX(resultados!$A$2:$ZZ$1352, 1294, MATCH($B$1, resultados!$A$1:$ZZ$1, 0))</f>
        <v/>
      </c>
      <c r="B1300">
        <f>INDEX(resultados!$A$2:$ZZ$1352, 1294, MATCH($B$2, resultados!$A$1:$ZZ$1, 0))</f>
        <v/>
      </c>
      <c r="C1300">
        <f>INDEX(resultados!$A$2:$ZZ$1352, 1294, MATCH($B$3, resultados!$A$1:$ZZ$1, 0))</f>
        <v/>
      </c>
    </row>
    <row r="1301">
      <c r="A1301">
        <f>INDEX(resultados!$A$2:$ZZ$1352, 1295, MATCH($B$1, resultados!$A$1:$ZZ$1, 0))</f>
        <v/>
      </c>
      <c r="B1301">
        <f>INDEX(resultados!$A$2:$ZZ$1352, 1295, MATCH($B$2, resultados!$A$1:$ZZ$1, 0))</f>
        <v/>
      </c>
      <c r="C1301">
        <f>INDEX(resultados!$A$2:$ZZ$1352, 1295, MATCH($B$3, resultados!$A$1:$ZZ$1, 0))</f>
        <v/>
      </c>
    </row>
    <row r="1302">
      <c r="A1302">
        <f>INDEX(resultados!$A$2:$ZZ$1352, 1296, MATCH($B$1, resultados!$A$1:$ZZ$1, 0))</f>
        <v/>
      </c>
      <c r="B1302">
        <f>INDEX(resultados!$A$2:$ZZ$1352, 1296, MATCH($B$2, resultados!$A$1:$ZZ$1, 0))</f>
        <v/>
      </c>
      <c r="C1302">
        <f>INDEX(resultados!$A$2:$ZZ$1352, 1296, MATCH($B$3, resultados!$A$1:$ZZ$1, 0))</f>
        <v/>
      </c>
    </row>
    <row r="1303">
      <c r="A1303">
        <f>INDEX(resultados!$A$2:$ZZ$1352, 1297, MATCH($B$1, resultados!$A$1:$ZZ$1, 0))</f>
        <v/>
      </c>
      <c r="B1303">
        <f>INDEX(resultados!$A$2:$ZZ$1352, 1297, MATCH($B$2, resultados!$A$1:$ZZ$1, 0))</f>
        <v/>
      </c>
      <c r="C1303">
        <f>INDEX(resultados!$A$2:$ZZ$1352, 1297, MATCH($B$3, resultados!$A$1:$ZZ$1, 0))</f>
        <v/>
      </c>
    </row>
    <row r="1304">
      <c r="A1304">
        <f>INDEX(resultados!$A$2:$ZZ$1352, 1298, MATCH($B$1, resultados!$A$1:$ZZ$1, 0))</f>
        <v/>
      </c>
      <c r="B1304">
        <f>INDEX(resultados!$A$2:$ZZ$1352, 1298, MATCH($B$2, resultados!$A$1:$ZZ$1, 0))</f>
        <v/>
      </c>
      <c r="C1304">
        <f>INDEX(resultados!$A$2:$ZZ$1352, 1298, MATCH($B$3, resultados!$A$1:$ZZ$1, 0))</f>
        <v/>
      </c>
    </row>
    <row r="1305">
      <c r="A1305">
        <f>INDEX(resultados!$A$2:$ZZ$1352, 1299, MATCH($B$1, resultados!$A$1:$ZZ$1, 0))</f>
        <v/>
      </c>
      <c r="B1305">
        <f>INDEX(resultados!$A$2:$ZZ$1352, 1299, MATCH($B$2, resultados!$A$1:$ZZ$1, 0))</f>
        <v/>
      </c>
      <c r="C1305">
        <f>INDEX(resultados!$A$2:$ZZ$1352, 1299, MATCH($B$3, resultados!$A$1:$ZZ$1, 0))</f>
        <v/>
      </c>
    </row>
    <row r="1306">
      <c r="A1306">
        <f>INDEX(resultados!$A$2:$ZZ$1352, 1300, MATCH($B$1, resultados!$A$1:$ZZ$1, 0))</f>
        <v/>
      </c>
      <c r="B1306">
        <f>INDEX(resultados!$A$2:$ZZ$1352, 1300, MATCH($B$2, resultados!$A$1:$ZZ$1, 0))</f>
        <v/>
      </c>
      <c r="C1306">
        <f>INDEX(resultados!$A$2:$ZZ$1352, 1300, MATCH($B$3, resultados!$A$1:$ZZ$1, 0))</f>
        <v/>
      </c>
    </row>
    <row r="1307">
      <c r="A1307">
        <f>INDEX(resultados!$A$2:$ZZ$1352, 1301, MATCH($B$1, resultados!$A$1:$ZZ$1, 0))</f>
        <v/>
      </c>
      <c r="B1307">
        <f>INDEX(resultados!$A$2:$ZZ$1352, 1301, MATCH($B$2, resultados!$A$1:$ZZ$1, 0))</f>
        <v/>
      </c>
      <c r="C1307">
        <f>INDEX(resultados!$A$2:$ZZ$1352, 1301, MATCH($B$3, resultados!$A$1:$ZZ$1, 0))</f>
        <v/>
      </c>
    </row>
    <row r="1308">
      <c r="A1308">
        <f>INDEX(resultados!$A$2:$ZZ$1352, 1302, MATCH($B$1, resultados!$A$1:$ZZ$1, 0))</f>
        <v/>
      </c>
      <c r="B1308">
        <f>INDEX(resultados!$A$2:$ZZ$1352, 1302, MATCH($B$2, resultados!$A$1:$ZZ$1, 0))</f>
        <v/>
      </c>
      <c r="C1308">
        <f>INDEX(resultados!$A$2:$ZZ$1352, 1302, MATCH($B$3, resultados!$A$1:$ZZ$1, 0))</f>
        <v/>
      </c>
    </row>
    <row r="1309">
      <c r="A1309">
        <f>INDEX(resultados!$A$2:$ZZ$1352, 1303, MATCH($B$1, resultados!$A$1:$ZZ$1, 0))</f>
        <v/>
      </c>
      <c r="B1309">
        <f>INDEX(resultados!$A$2:$ZZ$1352, 1303, MATCH($B$2, resultados!$A$1:$ZZ$1, 0))</f>
        <v/>
      </c>
      <c r="C1309">
        <f>INDEX(resultados!$A$2:$ZZ$1352, 1303, MATCH($B$3, resultados!$A$1:$ZZ$1, 0))</f>
        <v/>
      </c>
    </row>
    <row r="1310">
      <c r="A1310">
        <f>INDEX(resultados!$A$2:$ZZ$1352, 1304, MATCH($B$1, resultados!$A$1:$ZZ$1, 0))</f>
        <v/>
      </c>
      <c r="B1310">
        <f>INDEX(resultados!$A$2:$ZZ$1352, 1304, MATCH($B$2, resultados!$A$1:$ZZ$1, 0))</f>
        <v/>
      </c>
      <c r="C1310">
        <f>INDEX(resultados!$A$2:$ZZ$1352, 1304, MATCH($B$3, resultados!$A$1:$ZZ$1, 0))</f>
        <v/>
      </c>
    </row>
    <row r="1311">
      <c r="A1311">
        <f>INDEX(resultados!$A$2:$ZZ$1352, 1305, MATCH($B$1, resultados!$A$1:$ZZ$1, 0))</f>
        <v/>
      </c>
      <c r="B1311">
        <f>INDEX(resultados!$A$2:$ZZ$1352, 1305, MATCH($B$2, resultados!$A$1:$ZZ$1, 0))</f>
        <v/>
      </c>
      <c r="C1311">
        <f>INDEX(resultados!$A$2:$ZZ$1352, 1305, MATCH($B$3, resultados!$A$1:$ZZ$1, 0))</f>
        <v/>
      </c>
    </row>
    <row r="1312">
      <c r="A1312">
        <f>INDEX(resultados!$A$2:$ZZ$1352, 1306, MATCH($B$1, resultados!$A$1:$ZZ$1, 0))</f>
        <v/>
      </c>
      <c r="B1312">
        <f>INDEX(resultados!$A$2:$ZZ$1352, 1306, MATCH($B$2, resultados!$A$1:$ZZ$1, 0))</f>
        <v/>
      </c>
      <c r="C1312">
        <f>INDEX(resultados!$A$2:$ZZ$1352, 1306, MATCH($B$3, resultados!$A$1:$ZZ$1, 0))</f>
        <v/>
      </c>
    </row>
    <row r="1313">
      <c r="A1313">
        <f>INDEX(resultados!$A$2:$ZZ$1352, 1307, MATCH($B$1, resultados!$A$1:$ZZ$1, 0))</f>
        <v/>
      </c>
      <c r="B1313">
        <f>INDEX(resultados!$A$2:$ZZ$1352, 1307, MATCH($B$2, resultados!$A$1:$ZZ$1, 0))</f>
        <v/>
      </c>
      <c r="C1313">
        <f>INDEX(resultados!$A$2:$ZZ$1352, 1307, MATCH($B$3, resultados!$A$1:$ZZ$1, 0))</f>
        <v/>
      </c>
    </row>
    <row r="1314">
      <c r="A1314">
        <f>INDEX(resultados!$A$2:$ZZ$1352, 1308, MATCH($B$1, resultados!$A$1:$ZZ$1, 0))</f>
        <v/>
      </c>
      <c r="B1314">
        <f>INDEX(resultados!$A$2:$ZZ$1352, 1308, MATCH($B$2, resultados!$A$1:$ZZ$1, 0))</f>
        <v/>
      </c>
      <c r="C1314">
        <f>INDEX(resultados!$A$2:$ZZ$1352, 1308, MATCH($B$3, resultados!$A$1:$ZZ$1, 0))</f>
        <v/>
      </c>
    </row>
    <row r="1315">
      <c r="A1315">
        <f>INDEX(resultados!$A$2:$ZZ$1352, 1309, MATCH($B$1, resultados!$A$1:$ZZ$1, 0))</f>
        <v/>
      </c>
      <c r="B1315">
        <f>INDEX(resultados!$A$2:$ZZ$1352, 1309, MATCH($B$2, resultados!$A$1:$ZZ$1, 0))</f>
        <v/>
      </c>
      <c r="C1315">
        <f>INDEX(resultados!$A$2:$ZZ$1352, 1309, MATCH($B$3, resultados!$A$1:$ZZ$1, 0))</f>
        <v/>
      </c>
    </row>
    <row r="1316">
      <c r="A1316">
        <f>INDEX(resultados!$A$2:$ZZ$1352, 1310, MATCH($B$1, resultados!$A$1:$ZZ$1, 0))</f>
        <v/>
      </c>
      <c r="B1316">
        <f>INDEX(resultados!$A$2:$ZZ$1352, 1310, MATCH($B$2, resultados!$A$1:$ZZ$1, 0))</f>
        <v/>
      </c>
      <c r="C1316">
        <f>INDEX(resultados!$A$2:$ZZ$1352, 1310, MATCH($B$3, resultados!$A$1:$ZZ$1, 0))</f>
        <v/>
      </c>
    </row>
    <row r="1317">
      <c r="A1317">
        <f>INDEX(resultados!$A$2:$ZZ$1352, 1311, MATCH($B$1, resultados!$A$1:$ZZ$1, 0))</f>
        <v/>
      </c>
      <c r="B1317">
        <f>INDEX(resultados!$A$2:$ZZ$1352, 1311, MATCH($B$2, resultados!$A$1:$ZZ$1, 0))</f>
        <v/>
      </c>
      <c r="C1317">
        <f>INDEX(resultados!$A$2:$ZZ$1352, 1311, MATCH($B$3, resultados!$A$1:$ZZ$1, 0))</f>
        <v/>
      </c>
    </row>
    <row r="1318">
      <c r="A1318">
        <f>INDEX(resultados!$A$2:$ZZ$1352, 1312, MATCH($B$1, resultados!$A$1:$ZZ$1, 0))</f>
        <v/>
      </c>
      <c r="B1318">
        <f>INDEX(resultados!$A$2:$ZZ$1352, 1312, MATCH($B$2, resultados!$A$1:$ZZ$1, 0))</f>
        <v/>
      </c>
      <c r="C1318">
        <f>INDEX(resultados!$A$2:$ZZ$1352, 1312, MATCH($B$3, resultados!$A$1:$ZZ$1, 0))</f>
        <v/>
      </c>
    </row>
    <row r="1319">
      <c r="A1319">
        <f>INDEX(resultados!$A$2:$ZZ$1352, 1313, MATCH($B$1, resultados!$A$1:$ZZ$1, 0))</f>
        <v/>
      </c>
      <c r="B1319">
        <f>INDEX(resultados!$A$2:$ZZ$1352, 1313, MATCH($B$2, resultados!$A$1:$ZZ$1, 0))</f>
        <v/>
      </c>
      <c r="C1319">
        <f>INDEX(resultados!$A$2:$ZZ$1352, 1313, MATCH($B$3, resultados!$A$1:$ZZ$1, 0))</f>
        <v/>
      </c>
    </row>
    <row r="1320">
      <c r="A1320">
        <f>INDEX(resultados!$A$2:$ZZ$1352, 1314, MATCH($B$1, resultados!$A$1:$ZZ$1, 0))</f>
        <v/>
      </c>
      <c r="B1320">
        <f>INDEX(resultados!$A$2:$ZZ$1352, 1314, MATCH($B$2, resultados!$A$1:$ZZ$1, 0))</f>
        <v/>
      </c>
      <c r="C1320">
        <f>INDEX(resultados!$A$2:$ZZ$1352, 1314, MATCH($B$3, resultados!$A$1:$ZZ$1, 0))</f>
        <v/>
      </c>
    </row>
    <row r="1321">
      <c r="A1321">
        <f>INDEX(resultados!$A$2:$ZZ$1352, 1315, MATCH($B$1, resultados!$A$1:$ZZ$1, 0))</f>
        <v/>
      </c>
      <c r="B1321">
        <f>INDEX(resultados!$A$2:$ZZ$1352, 1315, MATCH($B$2, resultados!$A$1:$ZZ$1, 0))</f>
        <v/>
      </c>
      <c r="C1321">
        <f>INDEX(resultados!$A$2:$ZZ$1352, 1315, MATCH($B$3, resultados!$A$1:$ZZ$1, 0))</f>
        <v/>
      </c>
    </row>
    <row r="1322">
      <c r="A1322">
        <f>INDEX(resultados!$A$2:$ZZ$1352, 1316, MATCH($B$1, resultados!$A$1:$ZZ$1, 0))</f>
        <v/>
      </c>
      <c r="B1322">
        <f>INDEX(resultados!$A$2:$ZZ$1352, 1316, MATCH($B$2, resultados!$A$1:$ZZ$1, 0))</f>
        <v/>
      </c>
      <c r="C1322">
        <f>INDEX(resultados!$A$2:$ZZ$1352, 1316, MATCH($B$3, resultados!$A$1:$ZZ$1, 0))</f>
        <v/>
      </c>
    </row>
    <row r="1323">
      <c r="A1323">
        <f>INDEX(resultados!$A$2:$ZZ$1352, 1317, MATCH($B$1, resultados!$A$1:$ZZ$1, 0))</f>
        <v/>
      </c>
      <c r="B1323">
        <f>INDEX(resultados!$A$2:$ZZ$1352, 1317, MATCH($B$2, resultados!$A$1:$ZZ$1, 0))</f>
        <v/>
      </c>
      <c r="C1323">
        <f>INDEX(resultados!$A$2:$ZZ$1352, 1317, MATCH($B$3, resultados!$A$1:$ZZ$1, 0))</f>
        <v/>
      </c>
    </row>
    <row r="1324">
      <c r="A1324">
        <f>INDEX(resultados!$A$2:$ZZ$1352, 1318, MATCH($B$1, resultados!$A$1:$ZZ$1, 0))</f>
        <v/>
      </c>
      <c r="B1324">
        <f>INDEX(resultados!$A$2:$ZZ$1352, 1318, MATCH($B$2, resultados!$A$1:$ZZ$1, 0))</f>
        <v/>
      </c>
      <c r="C1324">
        <f>INDEX(resultados!$A$2:$ZZ$1352, 1318, MATCH($B$3, resultados!$A$1:$ZZ$1, 0))</f>
        <v/>
      </c>
    </row>
    <row r="1325">
      <c r="A1325">
        <f>INDEX(resultados!$A$2:$ZZ$1352, 1319, MATCH($B$1, resultados!$A$1:$ZZ$1, 0))</f>
        <v/>
      </c>
      <c r="B1325">
        <f>INDEX(resultados!$A$2:$ZZ$1352, 1319, MATCH($B$2, resultados!$A$1:$ZZ$1, 0))</f>
        <v/>
      </c>
      <c r="C1325">
        <f>INDEX(resultados!$A$2:$ZZ$1352, 1319, MATCH($B$3, resultados!$A$1:$ZZ$1, 0))</f>
        <v/>
      </c>
    </row>
    <row r="1326">
      <c r="A1326">
        <f>INDEX(resultados!$A$2:$ZZ$1352, 1320, MATCH($B$1, resultados!$A$1:$ZZ$1, 0))</f>
        <v/>
      </c>
      <c r="B1326">
        <f>INDEX(resultados!$A$2:$ZZ$1352, 1320, MATCH($B$2, resultados!$A$1:$ZZ$1, 0))</f>
        <v/>
      </c>
      <c r="C1326">
        <f>INDEX(resultados!$A$2:$ZZ$1352, 1320, MATCH($B$3, resultados!$A$1:$ZZ$1, 0))</f>
        <v/>
      </c>
    </row>
    <row r="1327">
      <c r="A1327">
        <f>INDEX(resultados!$A$2:$ZZ$1352, 1321, MATCH($B$1, resultados!$A$1:$ZZ$1, 0))</f>
        <v/>
      </c>
      <c r="B1327">
        <f>INDEX(resultados!$A$2:$ZZ$1352, 1321, MATCH($B$2, resultados!$A$1:$ZZ$1, 0))</f>
        <v/>
      </c>
      <c r="C1327">
        <f>INDEX(resultados!$A$2:$ZZ$1352, 1321, MATCH($B$3, resultados!$A$1:$ZZ$1, 0))</f>
        <v/>
      </c>
    </row>
    <row r="1328">
      <c r="A1328">
        <f>INDEX(resultados!$A$2:$ZZ$1352, 1322, MATCH($B$1, resultados!$A$1:$ZZ$1, 0))</f>
        <v/>
      </c>
      <c r="B1328">
        <f>INDEX(resultados!$A$2:$ZZ$1352, 1322, MATCH($B$2, resultados!$A$1:$ZZ$1, 0))</f>
        <v/>
      </c>
      <c r="C1328">
        <f>INDEX(resultados!$A$2:$ZZ$1352, 1322, MATCH($B$3, resultados!$A$1:$ZZ$1, 0))</f>
        <v/>
      </c>
    </row>
    <row r="1329">
      <c r="A1329">
        <f>INDEX(resultados!$A$2:$ZZ$1352, 1323, MATCH($B$1, resultados!$A$1:$ZZ$1, 0))</f>
        <v/>
      </c>
      <c r="B1329">
        <f>INDEX(resultados!$A$2:$ZZ$1352, 1323, MATCH($B$2, resultados!$A$1:$ZZ$1, 0))</f>
        <v/>
      </c>
      <c r="C1329">
        <f>INDEX(resultados!$A$2:$ZZ$1352, 1323, MATCH($B$3, resultados!$A$1:$ZZ$1, 0))</f>
        <v/>
      </c>
    </row>
    <row r="1330">
      <c r="A1330">
        <f>INDEX(resultados!$A$2:$ZZ$1352, 1324, MATCH($B$1, resultados!$A$1:$ZZ$1, 0))</f>
        <v/>
      </c>
      <c r="B1330">
        <f>INDEX(resultados!$A$2:$ZZ$1352, 1324, MATCH($B$2, resultados!$A$1:$ZZ$1, 0))</f>
        <v/>
      </c>
      <c r="C1330">
        <f>INDEX(resultados!$A$2:$ZZ$1352, 1324, MATCH($B$3, resultados!$A$1:$ZZ$1, 0))</f>
        <v/>
      </c>
    </row>
    <row r="1331">
      <c r="A1331">
        <f>INDEX(resultados!$A$2:$ZZ$1352, 1325, MATCH($B$1, resultados!$A$1:$ZZ$1, 0))</f>
        <v/>
      </c>
      <c r="B1331">
        <f>INDEX(resultados!$A$2:$ZZ$1352, 1325, MATCH($B$2, resultados!$A$1:$ZZ$1, 0))</f>
        <v/>
      </c>
      <c r="C1331">
        <f>INDEX(resultados!$A$2:$ZZ$1352, 1325, MATCH($B$3, resultados!$A$1:$ZZ$1, 0))</f>
        <v/>
      </c>
    </row>
    <row r="1332">
      <c r="A1332">
        <f>INDEX(resultados!$A$2:$ZZ$1352, 1326, MATCH($B$1, resultados!$A$1:$ZZ$1, 0))</f>
        <v/>
      </c>
      <c r="B1332">
        <f>INDEX(resultados!$A$2:$ZZ$1352, 1326, MATCH($B$2, resultados!$A$1:$ZZ$1, 0))</f>
        <v/>
      </c>
      <c r="C1332">
        <f>INDEX(resultados!$A$2:$ZZ$1352, 1326, MATCH($B$3, resultados!$A$1:$ZZ$1, 0))</f>
        <v/>
      </c>
    </row>
    <row r="1333">
      <c r="A1333">
        <f>INDEX(resultados!$A$2:$ZZ$1352, 1327, MATCH($B$1, resultados!$A$1:$ZZ$1, 0))</f>
        <v/>
      </c>
      <c r="B1333">
        <f>INDEX(resultados!$A$2:$ZZ$1352, 1327, MATCH($B$2, resultados!$A$1:$ZZ$1, 0))</f>
        <v/>
      </c>
      <c r="C1333">
        <f>INDEX(resultados!$A$2:$ZZ$1352, 1327, MATCH($B$3, resultados!$A$1:$ZZ$1, 0))</f>
        <v/>
      </c>
    </row>
    <row r="1334">
      <c r="A1334">
        <f>INDEX(resultados!$A$2:$ZZ$1352, 1328, MATCH($B$1, resultados!$A$1:$ZZ$1, 0))</f>
        <v/>
      </c>
      <c r="B1334">
        <f>INDEX(resultados!$A$2:$ZZ$1352, 1328, MATCH($B$2, resultados!$A$1:$ZZ$1, 0))</f>
        <v/>
      </c>
      <c r="C1334">
        <f>INDEX(resultados!$A$2:$ZZ$1352, 1328, MATCH($B$3, resultados!$A$1:$ZZ$1, 0))</f>
        <v/>
      </c>
    </row>
    <row r="1335">
      <c r="A1335">
        <f>INDEX(resultados!$A$2:$ZZ$1352, 1329, MATCH($B$1, resultados!$A$1:$ZZ$1, 0))</f>
        <v/>
      </c>
      <c r="B1335">
        <f>INDEX(resultados!$A$2:$ZZ$1352, 1329, MATCH($B$2, resultados!$A$1:$ZZ$1, 0))</f>
        <v/>
      </c>
      <c r="C1335">
        <f>INDEX(resultados!$A$2:$ZZ$1352, 1329, MATCH($B$3, resultados!$A$1:$ZZ$1, 0))</f>
        <v/>
      </c>
    </row>
    <row r="1336">
      <c r="A1336">
        <f>INDEX(resultados!$A$2:$ZZ$1352, 1330, MATCH($B$1, resultados!$A$1:$ZZ$1, 0))</f>
        <v/>
      </c>
      <c r="B1336">
        <f>INDEX(resultados!$A$2:$ZZ$1352, 1330, MATCH($B$2, resultados!$A$1:$ZZ$1, 0))</f>
        <v/>
      </c>
      <c r="C1336">
        <f>INDEX(resultados!$A$2:$ZZ$1352, 1330, MATCH($B$3, resultados!$A$1:$ZZ$1, 0))</f>
        <v/>
      </c>
    </row>
    <row r="1337">
      <c r="A1337">
        <f>INDEX(resultados!$A$2:$ZZ$1352, 1331, MATCH($B$1, resultados!$A$1:$ZZ$1, 0))</f>
        <v/>
      </c>
      <c r="B1337">
        <f>INDEX(resultados!$A$2:$ZZ$1352, 1331, MATCH($B$2, resultados!$A$1:$ZZ$1, 0))</f>
        <v/>
      </c>
      <c r="C1337">
        <f>INDEX(resultados!$A$2:$ZZ$1352, 1331, MATCH($B$3, resultados!$A$1:$ZZ$1, 0))</f>
        <v/>
      </c>
    </row>
    <row r="1338">
      <c r="A1338">
        <f>INDEX(resultados!$A$2:$ZZ$1352, 1332, MATCH($B$1, resultados!$A$1:$ZZ$1, 0))</f>
        <v/>
      </c>
      <c r="B1338">
        <f>INDEX(resultados!$A$2:$ZZ$1352, 1332, MATCH($B$2, resultados!$A$1:$ZZ$1, 0))</f>
        <v/>
      </c>
      <c r="C1338">
        <f>INDEX(resultados!$A$2:$ZZ$1352, 1332, MATCH($B$3, resultados!$A$1:$ZZ$1, 0))</f>
        <v/>
      </c>
    </row>
    <row r="1339">
      <c r="A1339">
        <f>INDEX(resultados!$A$2:$ZZ$1352, 1333, MATCH($B$1, resultados!$A$1:$ZZ$1, 0))</f>
        <v/>
      </c>
      <c r="B1339">
        <f>INDEX(resultados!$A$2:$ZZ$1352, 1333, MATCH($B$2, resultados!$A$1:$ZZ$1, 0))</f>
        <v/>
      </c>
      <c r="C1339">
        <f>INDEX(resultados!$A$2:$ZZ$1352, 1333, MATCH($B$3, resultados!$A$1:$ZZ$1, 0))</f>
        <v/>
      </c>
    </row>
    <row r="1340">
      <c r="A1340">
        <f>INDEX(resultados!$A$2:$ZZ$1352, 1334, MATCH($B$1, resultados!$A$1:$ZZ$1, 0))</f>
        <v/>
      </c>
      <c r="B1340">
        <f>INDEX(resultados!$A$2:$ZZ$1352, 1334, MATCH($B$2, resultados!$A$1:$ZZ$1, 0))</f>
        <v/>
      </c>
      <c r="C1340">
        <f>INDEX(resultados!$A$2:$ZZ$1352, 1334, MATCH($B$3, resultados!$A$1:$ZZ$1, 0))</f>
        <v/>
      </c>
    </row>
    <row r="1341">
      <c r="A1341">
        <f>INDEX(resultados!$A$2:$ZZ$1352, 1335, MATCH($B$1, resultados!$A$1:$ZZ$1, 0))</f>
        <v/>
      </c>
      <c r="B1341">
        <f>INDEX(resultados!$A$2:$ZZ$1352, 1335, MATCH($B$2, resultados!$A$1:$ZZ$1, 0))</f>
        <v/>
      </c>
      <c r="C1341">
        <f>INDEX(resultados!$A$2:$ZZ$1352, 1335, MATCH($B$3, resultados!$A$1:$ZZ$1, 0))</f>
        <v/>
      </c>
    </row>
    <row r="1342">
      <c r="A1342">
        <f>INDEX(resultados!$A$2:$ZZ$1352, 1336, MATCH($B$1, resultados!$A$1:$ZZ$1, 0))</f>
        <v/>
      </c>
      <c r="B1342">
        <f>INDEX(resultados!$A$2:$ZZ$1352, 1336, MATCH($B$2, resultados!$A$1:$ZZ$1, 0))</f>
        <v/>
      </c>
      <c r="C1342">
        <f>INDEX(resultados!$A$2:$ZZ$1352, 1336, MATCH($B$3, resultados!$A$1:$ZZ$1, 0))</f>
        <v/>
      </c>
    </row>
    <row r="1343">
      <c r="A1343">
        <f>INDEX(resultados!$A$2:$ZZ$1352, 1337, MATCH($B$1, resultados!$A$1:$ZZ$1, 0))</f>
        <v/>
      </c>
      <c r="B1343">
        <f>INDEX(resultados!$A$2:$ZZ$1352, 1337, MATCH($B$2, resultados!$A$1:$ZZ$1, 0))</f>
        <v/>
      </c>
      <c r="C1343">
        <f>INDEX(resultados!$A$2:$ZZ$1352, 1337, MATCH($B$3, resultados!$A$1:$ZZ$1, 0))</f>
        <v/>
      </c>
    </row>
    <row r="1344">
      <c r="A1344">
        <f>INDEX(resultados!$A$2:$ZZ$1352, 1338, MATCH($B$1, resultados!$A$1:$ZZ$1, 0))</f>
        <v/>
      </c>
      <c r="B1344">
        <f>INDEX(resultados!$A$2:$ZZ$1352, 1338, MATCH($B$2, resultados!$A$1:$ZZ$1, 0))</f>
        <v/>
      </c>
      <c r="C1344">
        <f>INDEX(resultados!$A$2:$ZZ$1352, 1338, MATCH($B$3, resultados!$A$1:$ZZ$1, 0))</f>
        <v/>
      </c>
    </row>
    <row r="1345">
      <c r="A1345">
        <f>INDEX(resultados!$A$2:$ZZ$1352, 1339, MATCH($B$1, resultados!$A$1:$ZZ$1, 0))</f>
        <v/>
      </c>
      <c r="B1345">
        <f>INDEX(resultados!$A$2:$ZZ$1352, 1339, MATCH($B$2, resultados!$A$1:$ZZ$1, 0))</f>
        <v/>
      </c>
      <c r="C1345">
        <f>INDEX(resultados!$A$2:$ZZ$1352, 1339, MATCH($B$3, resultados!$A$1:$ZZ$1, 0))</f>
        <v/>
      </c>
    </row>
    <row r="1346">
      <c r="A1346">
        <f>INDEX(resultados!$A$2:$ZZ$1352, 1340, MATCH($B$1, resultados!$A$1:$ZZ$1, 0))</f>
        <v/>
      </c>
      <c r="B1346">
        <f>INDEX(resultados!$A$2:$ZZ$1352, 1340, MATCH($B$2, resultados!$A$1:$ZZ$1, 0))</f>
        <v/>
      </c>
      <c r="C1346">
        <f>INDEX(resultados!$A$2:$ZZ$1352, 1340, MATCH($B$3, resultados!$A$1:$ZZ$1, 0))</f>
        <v/>
      </c>
    </row>
    <row r="1347">
      <c r="A1347">
        <f>INDEX(resultados!$A$2:$ZZ$1352, 1341, MATCH($B$1, resultados!$A$1:$ZZ$1, 0))</f>
        <v/>
      </c>
      <c r="B1347">
        <f>INDEX(resultados!$A$2:$ZZ$1352, 1341, MATCH($B$2, resultados!$A$1:$ZZ$1, 0))</f>
        <v/>
      </c>
      <c r="C1347">
        <f>INDEX(resultados!$A$2:$ZZ$1352, 1341, MATCH($B$3, resultados!$A$1:$ZZ$1, 0))</f>
        <v/>
      </c>
    </row>
    <row r="1348">
      <c r="A1348">
        <f>INDEX(resultados!$A$2:$ZZ$1352, 1342, MATCH($B$1, resultados!$A$1:$ZZ$1, 0))</f>
        <v/>
      </c>
      <c r="B1348">
        <f>INDEX(resultados!$A$2:$ZZ$1352, 1342, MATCH($B$2, resultados!$A$1:$ZZ$1, 0))</f>
        <v/>
      </c>
      <c r="C1348">
        <f>INDEX(resultados!$A$2:$ZZ$1352, 1342, MATCH($B$3, resultados!$A$1:$ZZ$1, 0))</f>
        <v/>
      </c>
    </row>
    <row r="1349">
      <c r="A1349">
        <f>INDEX(resultados!$A$2:$ZZ$1352, 1343, MATCH($B$1, resultados!$A$1:$ZZ$1, 0))</f>
        <v/>
      </c>
      <c r="B1349">
        <f>INDEX(resultados!$A$2:$ZZ$1352, 1343, MATCH($B$2, resultados!$A$1:$ZZ$1, 0))</f>
        <v/>
      </c>
      <c r="C1349">
        <f>INDEX(resultados!$A$2:$ZZ$1352, 1343, MATCH($B$3, resultados!$A$1:$ZZ$1, 0))</f>
        <v/>
      </c>
    </row>
    <row r="1350">
      <c r="A1350">
        <f>INDEX(resultados!$A$2:$ZZ$1352, 1344, MATCH($B$1, resultados!$A$1:$ZZ$1, 0))</f>
        <v/>
      </c>
      <c r="B1350">
        <f>INDEX(resultados!$A$2:$ZZ$1352, 1344, MATCH($B$2, resultados!$A$1:$ZZ$1, 0))</f>
        <v/>
      </c>
      <c r="C1350">
        <f>INDEX(resultados!$A$2:$ZZ$1352, 1344, MATCH($B$3, resultados!$A$1:$ZZ$1, 0))</f>
        <v/>
      </c>
    </row>
    <row r="1351">
      <c r="A1351">
        <f>INDEX(resultados!$A$2:$ZZ$1352, 1345, MATCH($B$1, resultados!$A$1:$ZZ$1, 0))</f>
        <v/>
      </c>
      <c r="B1351">
        <f>INDEX(resultados!$A$2:$ZZ$1352, 1345, MATCH($B$2, resultados!$A$1:$ZZ$1, 0))</f>
        <v/>
      </c>
      <c r="C1351">
        <f>INDEX(resultados!$A$2:$ZZ$1352, 1345, MATCH($B$3, resultados!$A$1:$ZZ$1, 0))</f>
        <v/>
      </c>
    </row>
    <row r="1352">
      <c r="A1352">
        <f>INDEX(resultados!$A$2:$ZZ$1352, 1346, MATCH($B$1, resultados!$A$1:$ZZ$1, 0))</f>
        <v/>
      </c>
      <c r="B1352">
        <f>INDEX(resultados!$A$2:$ZZ$1352, 1346, MATCH($B$2, resultados!$A$1:$ZZ$1, 0))</f>
        <v/>
      </c>
      <c r="C1352">
        <f>INDEX(resultados!$A$2:$ZZ$1352, 1346, MATCH($B$3, resultados!$A$1:$ZZ$1, 0))</f>
        <v/>
      </c>
    </row>
    <row r="1353">
      <c r="A1353">
        <f>INDEX(resultados!$A$2:$ZZ$1352, 1347, MATCH($B$1, resultados!$A$1:$ZZ$1, 0))</f>
        <v/>
      </c>
      <c r="B1353">
        <f>INDEX(resultados!$A$2:$ZZ$1352, 1347, MATCH($B$2, resultados!$A$1:$ZZ$1, 0))</f>
        <v/>
      </c>
      <c r="C1353">
        <f>INDEX(resultados!$A$2:$ZZ$1352, 1347, MATCH($B$3, resultados!$A$1:$ZZ$1, 0))</f>
        <v/>
      </c>
    </row>
    <row r="1354">
      <c r="A1354">
        <f>INDEX(resultados!$A$2:$ZZ$1352, 1348, MATCH($B$1, resultados!$A$1:$ZZ$1, 0))</f>
        <v/>
      </c>
      <c r="B1354">
        <f>INDEX(resultados!$A$2:$ZZ$1352, 1348, MATCH($B$2, resultados!$A$1:$ZZ$1, 0))</f>
        <v/>
      </c>
      <c r="C1354">
        <f>INDEX(resultados!$A$2:$ZZ$1352, 1348, MATCH($B$3, resultados!$A$1:$ZZ$1, 0))</f>
        <v/>
      </c>
    </row>
    <row r="1355">
      <c r="A1355">
        <f>INDEX(resultados!$A$2:$ZZ$1352, 1349, MATCH($B$1, resultados!$A$1:$ZZ$1, 0))</f>
        <v/>
      </c>
      <c r="B1355">
        <f>INDEX(resultados!$A$2:$ZZ$1352, 1349, MATCH($B$2, resultados!$A$1:$ZZ$1, 0))</f>
        <v/>
      </c>
      <c r="C1355">
        <f>INDEX(resultados!$A$2:$ZZ$1352, 1349, MATCH($B$3, resultados!$A$1:$ZZ$1, 0))</f>
        <v/>
      </c>
    </row>
    <row r="1356">
      <c r="A1356">
        <f>INDEX(resultados!$A$2:$ZZ$1352, 1350, MATCH($B$1, resultados!$A$1:$ZZ$1, 0))</f>
        <v/>
      </c>
      <c r="B1356">
        <f>INDEX(resultados!$A$2:$ZZ$1352, 1350, MATCH($B$2, resultados!$A$1:$ZZ$1, 0))</f>
        <v/>
      </c>
      <c r="C1356">
        <f>INDEX(resultados!$A$2:$ZZ$1352, 1350, MATCH($B$3, resultados!$A$1:$ZZ$1, 0))</f>
        <v/>
      </c>
    </row>
    <row r="1357">
      <c r="A1357">
        <f>INDEX(resultados!$A$2:$ZZ$1352, 1351, MATCH($B$1, resultados!$A$1:$ZZ$1, 0))</f>
        <v/>
      </c>
      <c r="B1357">
        <f>INDEX(resultados!$A$2:$ZZ$1352, 1351, MATCH($B$2, resultados!$A$1:$ZZ$1, 0))</f>
        <v/>
      </c>
      <c r="C1357">
        <f>INDEX(resultados!$A$2:$ZZ$1352, 1351,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1.6499</v>
      </c>
      <c r="E2" t="n">
        <v>60.61</v>
      </c>
      <c r="F2" t="n">
        <v>37.31</v>
      </c>
      <c r="G2" t="n">
        <v>5.15</v>
      </c>
      <c r="H2" t="n">
        <v>0.07000000000000001</v>
      </c>
      <c r="I2" t="n">
        <v>435</v>
      </c>
      <c r="J2" t="n">
        <v>242.64</v>
      </c>
      <c r="K2" t="n">
        <v>58.47</v>
      </c>
      <c r="L2" t="n">
        <v>1</v>
      </c>
      <c r="M2" t="n">
        <v>433</v>
      </c>
      <c r="N2" t="n">
        <v>58.17</v>
      </c>
      <c r="O2" t="n">
        <v>30160.1</v>
      </c>
      <c r="P2" t="n">
        <v>599.09</v>
      </c>
      <c r="Q2" t="n">
        <v>1398.14</v>
      </c>
      <c r="R2" t="n">
        <v>501.66</v>
      </c>
      <c r="S2" t="n">
        <v>66.97</v>
      </c>
      <c r="T2" t="n">
        <v>212654.92</v>
      </c>
      <c r="U2" t="n">
        <v>0.13</v>
      </c>
      <c r="V2" t="n">
        <v>0.5600000000000001</v>
      </c>
      <c r="W2" t="n">
        <v>6.03</v>
      </c>
      <c r="X2" t="n">
        <v>13.13</v>
      </c>
      <c r="Y2" t="n">
        <v>1</v>
      </c>
      <c r="Z2" t="n">
        <v>10</v>
      </c>
      <c r="AA2" t="n">
        <v>1458.994126530976</v>
      </c>
      <c r="AB2" t="n">
        <v>2076.044211526456</v>
      </c>
      <c r="AC2" t="n">
        <v>1881.572236934002</v>
      </c>
      <c r="AD2" t="n">
        <v>1458994.126530976</v>
      </c>
      <c r="AE2" t="n">
        <v>2076044.211526457</v>
      </c>
      <c r="AF2" t="n">
        <v>2.044784429390532e-06</v>
      </c>
      <c r="AG2" t="n">
        <v>2.525416666666667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1.9695</v>
      </c>
      <c r="E3" t="n">
        <v>50.77</v>
      </c>
      <c r="F3" t="n">
        <v>33.38</v>
      </c>
      <c r="G3" t="n">
        <v>6.46</v>
      </c>
      <c r="H3" t="n">
        <v>0.09</v>
      </c>
      <c r="I3" t="n">
        <v>310</v>
      </c>
      <c r="J3" t="n">
        <v>243.08</v>
      </c>
      <c r="K3" t="n">
        <v>58.47</v>
      </c>
      <c r="L3" t="n">
        <v>1.25</v>
      </c>
      <c r="M3" t="n">
        <v>308</v>
      </c>
      <c r="N3" t="n">
        <v>58.36</v>
      </c>
      <c r="O3" t="n">
        <v>30214.33</v>
      </c>
      <c r="P3" t="n">
        <v>534.9299999999999</v>
      </c>
      <c r="Q3" t="n">
        <v>1397.97</v>
      </c>
      <c r="R3" t="n">
        <v>372.63</v>
      </c>
      <c r="S3" t="n">
        <v>66.97</v>
      </c>
      <c r="T3" t="n">
        <v>148768.12</v>
      </c>
      <c r="U3" t="n">
        <v>0.18</v>
      </c>
      <c r="V3" t="n">
        <v>0.63</v>
      </c>
      <c r="W3" t="n">
        <v>5.81</v>
      </c>
      <c r="X3" t="n">
        <v>9.199999999999999</v>
      </c>
      <c r="Y3" t="n">
        <v>1</v>
      </c>
      <c r="Z3" t="n">
        <v>10</v>
      </c>
      <c r="AA3" t="n">
        <v>1094.661267854234</v>
      </c>
      <c r="AB3" t="n">
        <v>1557.624631508582</v>
      </c>
      <c r="AC3" t="n">
        <v>1411.715244761662</v>
      </c>
      <c r="AD3" t="n">
        <v>1094661.267854234</v>
      </c>
      <c r="AE3" t="n">
        <v>1557624.631508582</v>
      </c>
      <c r="AF3" t="n">
        <v>2.440876982656315e-06</v>
      </c>
      <c r="AG3" t="n">
        <v>2.115416666666667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2.2026</v>
      </c>
      <c r="E4" t="n">
        <v>45.4</v>
      </c>
      <c r="F4" t="n">
        <v>31.26</v>
      </c>
      <c r="G4" t="n">
        <v>7.78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499.92</v>
      </c>
      <c r="Q4" t="n">
        <v>1397.94</v>
      </c>
      <c r="R4" t="n">
        <v>303.5</v>
      </c>
      <c r="S4" t="n">
        <v>66.97</v>
      </c>
      <c r="T4" t="n">
        <v>114544.47</v>
      </c>
      <c r="U4" t="n">
        <v>0.22</v>
      </c>
      <c r="V4" t="n">
        <v>0.67</v>
      </c>
      <c r="W4" t="n">
        <v>5.7</v>
      </c>
      <c r="X4" t="n">
        <v>7.09</v>
      </c>
      <c r="Y4" t="n">
        <v>1</v>
      </c>
      <c r="Z4" t="n">
        <v>10</v>
      </c>
      <c r="AA4" t="n">
        <v>916.7706797449596</v>
      </c>
      <c r="AB4" t="n">
        <v>1304.499057516453</v>
      </c>
      <c r="AC4" t="n">
        <v>1182.301030056002</v>
      </c>
      <c r="AD4" t="n">
        <v>916770.6797449596</v>
      </c>
      <c r="AE4" t="n">
        <v>1304499.057516453</v>
      </c>
      <c r="AF4" t="n">
        <v>2.729766764152728e-06</v>
      </c>
      <c r="AG4" t="n">
        <v>1.891666666666667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2.3795</v>
      </c>
      <c r="E5" t="n">
        <v>42.03</v>
      </c>
      <c r="F5" t="n">
        <v>29.92</v>
      </c>
      <c r="G5" t="n">
        <v>9.07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477.5</v>
      </c>
      <c r="Q5" t="n">
        <v>1397.5</v>
      </c>
      <c r="R5" t="n">
        <v>260.69</v>
      </c>
      <c r="S5" t="n">
        <v>66.97</v>
      </c>
      <c r="T5" t="n">
        <v>93354.2</v>
      </c>
      <c r="U5" t="n">
        <v>0.26</v>
      </c>
      <c r="V5" t="n">
        <v>0.7</v>
      </c>
      <c r="W5" t="n">
        <v>5.6</v>
      </c>
      <c r="X5" t="n">
        <v>5.75</v>
      </c>
      <c r="Y5" t="n">
        <v>1</v>
      </c>
      <c r="Z5" t="n">
        <v>10</v>
      </c>
      <c r="AA5" t="n">
        <v>812.0652909832979</v>
      </c>
      <c r="AB5" t="n">
        <v>1155.510783813722</v>
      </c>
      <c r="AC5" t="n">
        <v>1047.269127618017</v>
      </c>
      <c r="AD5" t="n">
        <v>812065.290983298</v>
      </c>
      <c r="AE5" t="n">
        <v>1155510.783813722</v>
      </c>
      <c r="AF5" t="n">
        <v>2.949005727459102e-06</v>
      </c>
      <c r="AG5" t="n">
        <v>1.75125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2.5155</v>
      </c>
      <c r="E6" t="n">
        <v>39.75</v>
      </c>
      <c r="F6" t="n">
        <v>29.06</v>
      </c>
      <c r="G6" t="n">
        <v>10.38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462.69</v>
      </c>
      <c r="Q6" t="n">
        <v>1397.68</v>
      </c>
      <c r="R6" t="n">
        <v>232.01</v>
      </c>
      <c r="S6" t="n">
        <v>66.97</v>
      </c>
      <c r="T6" t="n">
        <v>79164.28999999999</v>
      </c>
      <c r="U6" t="n">
        <v>0.29</v>
      </c>
      <c r="V6" t="n">
        <v>0.72</v>
      </c>
      <c r="W6" t="n">
        <v>5.57</v>
      </c>
      <c r="X6" t="n">
        <v>4.89</v>
      </c>
      <c r="Y6" t="n">
        <v>1</v>
      </c>
      <c r="Z6" t="n">
        <v>10</v>
      </c>
      <c r="AA6" t="n">
        <v>745.5330020202945</v>
      </c>
      <c r="AB6" t="n">
        <v>1060.840098805782</v>
      </c>
      <c r="AC6" t="n">
        <v>961.4666521343706</v>
      </c>
      <c r="AD6" t="n">
        <v>745533.0020202944</v>
      </c>
      <c r="AE6" t="n">
        <v>1060840.098805781</v>
      </c>
      <c r="AF6" t="n">
        <v>3.117555750125392e-06</v>
      </c>
      <c r="AG6" t="n">
        <v>1.65625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2.6339</v>
      </c>
      <c r="E7" t="n">
        <v>37.97</v>
      </c>
      <c r="F7" t="n">
        <v>28.36</v>
      </c>
      <c r="G7" t="n">
        <v>11.74</v>
      </c>
      <c r="H7" t="n">
        <v>0.16</v>
      </c>
      <c r="I7" t="n">
        <v>145</v>
      </c>
      <c r="J7" t="n">
        <v>244.85</v>
      </c>
      <c r="K7" t="n">
        <v>58.47</v>
      </c>
      <c r="L7" t="n">
        <v>2.25</v>
      </c>
      <c r="M7" t="n">
        <v>143</v>
      </c>
      <c r="N7" t="n">
        <v>59.12</v>
      </c>
      <c r="O7" t="n">
        <v>30431.96</v>
      </c>
      <c r="P7" t="n">
        <v>450.64</v>
      </c>
      <c r="Q7" t="n">
        <v>1397.37</v>
      </c>
      <c r="R7" t="n">
        <v>208.91</v>
      </c>
      <c r="S7" t="n">
        <v>66.97</v>
      </c>
      <c r="T7" t="n">
        <v>67729.25</v>
      </c>
      <c r="U7" t="n">
        <v>0.32</v>
      </c>
      <c r="V7" t="n">
        <v>0.74</v>
      </c>
      <c r="W7" t="n">
        <v>5.54</v>
      </c>
      <c r="X7" t="n">
        <v>4.19</v>
      </c>
      <c r="Y7" t="n">
        <v>1</v>
      </c>
      <c r="Z7" t="n">
        <v>10</v>
      </c>
      <c r="AA7" t="n">
        <v>694.4435832557994</v>
      </c>
      <c r="AB7" t="n">
        <v>988.1435127348922</v>
      </c>
      <c r="AC7" t="n">
        <v>895.5798673966339</v>
      </c>
      <c r="AD7" t="n">
        <v>694443.5832557994</v>
      </c>
      <c r="AE7" t="n">
        <v>988143.5127348922</v>
      </c>
      <c r="AF7" t="n">
        <v>3.264293416917222e-06</v>
      </c>
      <c r="AG7" t="n">
        <v>1.582083333333333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2.7262</v>
      </c>
      <c r="E8" t="n">
        <v>36.68</v>
      </c>
      <c r="F8" t="n">
        <v>27.88</v>
      </c>
      <c r="G8" t="n">
        <v>13.07</v>
      </c>
      <c r="H8" t="n">
        <v>0.18</v>
      </c>
      <c r="I8" t="n">
        <v>128</v>
      </c>
      <c r="J8" t="n">
        <v>245.29</v>
      </c>
      <c r="K8" t="n">
        <v>58.47</v>
      </c>
      <c r="L8" t="n">
        <v>2.5</v>
      </c>
      <c r="M8" t="n">
        <v>126</v>
      </c>
      <c r="N8" t="n">
        <v>59.32</v>
      </c>
      <c r="O8" t="n">
        <v>30486.54</v>
      </c>
      <c r="P8" t="n">
        <v>442.02</v>
      </c>
      <c r="Q8" t="n">
        <v>1397.72</v>
      </c>
      <c r="R8" t="n">
        <v>192.77</v>
      </c>
      <c r="S8" t="n">
        <v>66.97</v>
      </c>
      <c r="T8" t="n">
        <v>59745.65</v>
      </c>
      <c r="U8" t="n">
        <v>0.35</v>
      </c>
      <c r="V8" t="n">
        <v>0.76</v>
      </c>
      <c r="W8" t="n">
        <v>5.52</v>
      </c>
      <c r="X8" t="n">
        <v>3.71</v>
      </c>
      <c r="Y8" t="n">
        <v>1</v>
      </c>
      <c r="Z8" t="n">
        <v>10</v>
      </c>
      <c r="AA8" t="n">
        <v>658.9399513961072</v>
      </c>
      <c r="AB8" t="n">
        <v>937.6243858445516</v>
      </c>
      <c r="AC8" t="n">
        <v>849.7930840211875</v>
      </c>
      <c r="AD8" t="n">
        <v>658939.9513961072</v>
      </c>
      <c r="AE8" t="n">
        <v>937624.3858445516</v>
      </c>
      <c r="AF8" t="n">
        <v>3.378684351417946e-06</v>
      </c>
      <c r="AG8" t="n">
        <v>1.528333333333333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2.8031</v>
      </c>
      <c r="E9" t="n">
        <v>35.68</v>
      </c>
      <c r="F9" t="n">
        <v>27.49</v>
      </c>
      <c r="G9" t="n">
        <v>14.34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434.92</v>
      </c>
      <c r="Q9" t="n">
        <v>1397.4</v>
      </c>
      <c r="R9" t="n">
        <v>180.39</v>
      </c>
      <c r="S9" t="n">
        <v>66.97</v>
      </c>
      <c r="T9" t="n">
        <v>53620.98</v>
      </c>
      <c r="U9" t="n">
        <v>0.37</v>
      </c>
      <c r="V9" t="n">
        <v>0.77</v>
      </c>
      <c r="W9" t="n">
        <v>5.49</v>
      </c>
      <c r="X9" t="n">
        <v>3.32</v>
      </c>
      <c r="Y9" t="n">
        <v>1</v>
      </c>
      <c r="Z9" t="n">
        <v>10</v>
      </c>
      <c r="AA9" t="n">
        <v>631.1877637783318</v>
      </c>
      <c r="AB9" t="n">
        <v>898.1350092847783</v>
      </c>
      <c r="AC9" t="n">
        <v>814.0028469076584</v>
      </c>
      <c r="AD9" t="n">
        <v>631187.7637783318</v>
      </c>
      <c r="AE9" t="n">
        <v>898135.0092847784</v>
      </c>
      <c r="AF9" t="n">
        <v>3.473989474528518e-06</v>
      </c>
      <c r="AG9" t="n">
        <v>1.486666666666667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2.8736</v>
      </c>
      <c r="E10" t="n">
        <v>34.8</v>
      </c>
      <c r="F10" t="n">
        <v>27.13</v>
      </c>
      <c r="G10" t="n">
        <v>15.65</v>
      </c>
      <c r="H10" t="n">
        <v>0.22</v>
      </c>
      <c r="I10" t="n">
        <v>104</v>
      </c>
      <c r="J10" t="n">
        <v>246.18</v>
      </c>
      <c r="K10" t="n">
        <v>58.47</v>
      </c>
      <c r="L10" t="n">
        <v>3</v>
      </c>
      <c r="M10" t="n">
        <v>102</v>
      </c>
      <c r="N10" t="n">
        <v>59.7</v>
      </c>
      <c r="O10" t="n">
        <v>30595.91</v>
      </c>
      <c r="P10" t="n">
        <v>428.08</v>
      </c>
      <c r="Q10" t="n">
        <v>1397.34</v>
      </c>
      <c r="R10" t="n">
        <v>168.99</v>
      </c>
      <c r="S10" t="n">
        <v>66.97</v>
      </c>
      <c r="T10" t="n">
        <v>47978.21</v>
      </c>
      <c r="U10" t="n">
        <v>0.4</v>
      </c>
      <c r="V10" t="n">
        <v>0.78</v>
      </c>
      <c r="W10" t="n">
        <v>5.47</v>
      </c>
      <c r="X10" t="n">
        <v>2.96</v>
      </c>
      <c r="Y10" t="n">
        <v>1</v>
      </c>
      <c r="Z10" t="n">
        <v>10</v>
      </c>
      <c r="AA10" t="n">
        <v>606.8183505542111</v>
      </c>
      <c r="AB10" t="n">
        <v>863.4590785580907</v>
      </c>
      <c r="AC10" t="n">
        <v>782.5751594899569</v>
      </c>
      <c r="AD10" t="n">
        <v>606818.3505542111</v>
      </c>
      <c r="AE10" t="n">
        <v>863459.0785580907</v>
      </c>
      <c r="AF10" t="n">
        <v>3.561362831866558e-06</v>
      </c>
      <c r="AG10" t="n">
        <v>1.45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2.9296</v>
      </c>
      <c r="E11" t="n">
        <v>34.13</v>
      </c>
      <c r="F11" t="n">
        <v>26.89</v>
      </c>
      <c r="G11" t="n">
        <v>16.98</v>
      </c>
      <c r="H11" t="n">
        <v>0.23</v>
      </c>
      <c r="I11" t="n">
        <v>95</v>
      </c>
      <c r="J11" t="n">
        <v>246.62</v>
      </c>
      <c r="K11" t="n">
        <v>58.47</v>
      </c>
      <c r="L11" t="n">
        <v>3.25</v>
      </c>
      <c r="M11" t="n">
        <v>93</v>
      </c>
      <c r="N11" t="n">
        <v>59.9</v>
      </c>
      <c r="O11" t="n">
        <v>30650.7</v>
      </c>
      <c r="P11" t="n">
        <v>423.43</v>
      </c>
      <c r="Q11" t="n">
        <v>1397.59</v>
      </c>
      <c r="R11" t="n">
        <v>160.98</v>
      </c>
      <c r="S11" t="n">
        <v>66.97</v>
      </c>
      <c r="T11" t="n">
        <v>44018.13</v>
      </c>
      <c r="U11" t="n">
        <v>0.42</v>
      </c>
      <c r="V11" t="n">
        <v>0.78</v>
      </c>
      <c r="W11" t="n">
        <v>5.46</v>
      </c>
      <c r="X11" t="n">
        <v>2.72</v>
      </c>
      <c r="Y11" t="n">
        <v>1</v>
      </c>
      <c r="Z11" t="n">
        <v>10</v>
      </c>
      <c r="AA11" t="n">
        <v>589.330556620412</v>
      </c>
      <c r="AB11" t="n">
        <v>838.5751995153744</v>
      </c>
      <c r="AC11" t="n">
        <v>760.0222602337445</v>
      </c>
      <c r="AD11" t="n">
        <v>589330.556620412</v>
      </c>
      <c r="AE11" t="n">
        <v>838575.1995153744</v>
      </c>
      <c r="AF11" t="n">
        <v>3.630765782376207e-06</v>
      </c>
      <c r="AG11" t="n">
        <v>1.422083333333333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2.9842</v>
      </c>
      <c r="E12" t="n">
        <v>33.51</v>
      </c>
      <c r="F12" t="n">
        <v>26.64</v>
      </c>
      <c r="G12" t="n">
        <v>18.38</v>
      </c>
      <c r="H12" t="n">
        <v>0.25</v>
      </c>
      <c r="I12" t="n">
        <v>87</v>
      </c>
      <c r="J12" t="n">
        <v>247.07</v>
      </c>
      <c r="K12" t="n">
        <v>58.47</v>
      </c>
      <c r="L12" t="n">
        <v>3.5</v>
      </c>
      <c r="M12" t="n">
        <v>85</v>
      </c>
      <c r="N12" t="n">
        <v>60.09</v>
      </c>
      <c r="O12" t="n">
        <v>30705.56</v>
      </c>
      <c r="P12" t="n">
        <v>418.51</v>
      </c>
      <c r="Q12" t="n">
        <v>1397.3</v>
      </c>
      <c r="R12" t="n">
        <v>153.42</v>
      </c>
      <c r="S12" t="n">
        <v>66.97</v>
      </c>
      <c r="T12" t="n">
        <v>40278.52</v>
      </c>
      <c r="U12" t="n">
        <v>0.44</v>
      </c>
      <c r="V12" t="n">
        <v>0.79</v>
      </c>
      <c r="W12" t="n">
        <v>5.43</v>
      </c>
      <c r="X12" t="n">
        <v>2.48</v>
      </c>
      <c r="Y12" t="n">
        <v>1</v>
      </c>
      <c r="Z12" t="n">
        <v>10</v>
      </c>
      <c r="AA12" t="n">
        <v>572.4606703383248</v>
      </c>
      <c r="AB12" t="n">
        <v>814.570558833023</v>
      </c>
      <c r="AC12" t="n">
        <v>738.2662373057551</v>
      </c>
      <c r="AD12" t="n">
        <v>572460.6703383249</v>
      </c>
      <c r="AE12" t="n">
        <v>814570.5588330231</v>
      </c>
      <c r="AF12" t="n">
        <v>3.698433659123114e-06</v>
      </c>
      <c r="AG12" t="n">
        <v>1.39625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3.0248</v>
      </c>
      <c r="E13" t="n">
        <v>33.06</v>
      </c>
      <c r="F13" t="n">
        <v>26.48</v>
      </c>
      <c r="G13" t="n">
        <v>19.61</v>
      </c>
      <c r="H13" t="n">
        <v>0.27</v>
      </c>
      <c r="I13" t="n">
        <v>81</v>
      </c>
      <c r="J13" t="n">
        <v>247.51</v>
      </c>
      <c r="K13" t="n">
        <v>58.47</v>
      </c>
      <c r="L13" t="n">
        <v>3.75</v>
      </c>
      <c r="M13" t="n">
        <v>79</v>
      </c>
      <c r="N13" t="n">
        <v>60.29</v>
      </c>
      <c r="O13" t="n">
        <v>30760.49</v>
      </c>
      <c r="P13" t="n">
        <v>415.11</v>
      </c>
      <c r="Q13" t="n">
        <v>1397.35</v>
      </c>
      <c r="R13" t="n">
        <v>147.97</v>
      </c>
      <c r="S13" t="n">
        <v>66.97</v>
      </c>
      <c r="T13" t="n">
        <v>37581.81</v>
      </c>
      <c r="U13" t="n">
        <v>0.45</v>
      </c>
      <c r="V13" t="n">
        <v>0.79</v>
      </c>
      <c r="W13" t="n">
        <v>5.42</v>
      </c>
      <c r="X13" t="n">
        <v>2.31</v>
      </c>
      <c r="Y13" t="n">
        <v>1</v>
      </c>
      <c r="Z13" t="n">
        <v>10</v>
      </c>
      <c r="AA13" t="n">
        <v>560.7126165582484</v>
      </c>
      <c r="AB13" t="n">
        <v>797.8539191952616</v>
      </c>
      <c r="AC13" t="n">
        <v>723.1155170741685</v>
      </c>
      <c r="AD13" t="n">
        <v>560712.6165582484</v>
      </c>
      <c r="AE13" t="n">
        <v>797853.9191952616</v>
      </c>
      <c r="AF13" t="n">
        <v>3.74875079824261e-06</v>
      </c>
      <c r="AG13" t="n">
        <v>1.3775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3.0673</v>
      </c>
      <c r="E14" t="n">
        <v>32.6</v>
      </c>
      <c r="F14" t="n">
        <v>26.3</v>
      </c>
      <c r="G14" t="n">
        <v>21.04</v>
      </c>
      <c r="H14" t="n">
        <v>0.29</v>
      </c>
      <c r="I14" t="n">
        <v>75</v>
      </c>
      <c r="J14" t="n">
        <v>247.96</v>
      </c>
      <c r="K14" t="n">
        <v>58.47</v>
      </c>
      <c r="L14" t="n">
        <v>4</v>
      </c>
      <c r="M14" t="n">
        <v>73</v>
      </c>
      <c r="N14" t="n">
        <v>60.48</v>
      </c>
      <c r="O14" t="n">
        <v>30815.5</v>
      </c>
      <c r="P14" t="n">
        <v>411.11</v>
      </c>
      <c r="Q14" t="n">
        <v>1397.34</v>
      </c>
      <c r="R14" t="n">
        <v>142.17</v>
      </c>
      <c r="S14" t="n">
        <v>66.97</v>
      </c>
      <c r="T14" t="n">
        <v>34711.98</v>
      </c>
      <c r="U14" t="n">
        <v>0.47</v>
      </c>
      <c r="V14" t="n">
        <v>0.8</v>
      </c>
      <c r="W14" t="n">
        <v>5.42</v>
      </c>
      <c r="X14" t="n">
        <v>2.14</v>
      </c>
      <c r="Y14" t="n">
        <v>1</v>
      </c>
      <c r="Z14" t="n">
        <v>10</v>
      </c>
      <c r="AA14" t="n">
        <v>548.2800604074666</v>
      </c>
      <c r="AB14" t="n">
        <v>780.1632816786614</v>
      </c>
      <c r="AC14" t="n">
        <v>707.0820375268214</v>
      </c>
      <c r="AD14" t="n">
        <v>548280.0604074666</v>
      </c>
      <c r="AE14" t="n">
        <v>780163.2816786614</v>
      </c>
      <c r="AF14" t="n">
        <v>3.801422680325826e-06</v>
      </c>
      <c r="AG14" t="n">
        <v>1.358333333333333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3.104</v>
      </c>
      <c r="E15" t="n">
        <v>32.22</v>
      </c>
      <c r="F15" t="n">
        <v>26.15</v>
      </c>
      <c r="G15" t="n">
        <v>22.42</v>
      </c>
      <c r="H15" t="n">
        <v>0.3</v>
      </c>
      <c r="I15" t="n">
        <v>70</v>
      </c>
      <c r="J15" t="n">
        <v>248.4</v>
      </c>
      <c r="K15" t="n">
        <v>58.47</v>
      </c>
      <c r="L15" t="n">
        <v>4.25</v>
      </c>
      <c r="M15" t="n">
        <v>68</v>
      </c>
      <c r="N15" t="n">
        <v>60.68</v>
      </c>
      <c r="O15" t="n">
        <v>30870.57</v>
      </c>
      <c r="P15" t="n">
        <v>407.96</v>
      </c>
      <c r="Q15" t="n">
        <v>1397.35</v>
      </c>
      <c r="R15" t="n">
        <v>137.47</v>
      </c>
      <c r="S15" t="n">
        <v>66.97</v>
      </c>
      <c r="T15" t="n">
        <v>32384.64</v>
      </c>
      <c r="U15" t="n">
        <v>0.49</v>
      </c>
      <c r="V15" t="n">
        <v>0.8</v>
      </c>
      <c r="W15" t="n">
        <v>5.4</v>
      </c>
      <c r="X15" t="n">
        <v>1.99</v>
      </c>
      <c r="Y15" t="n">
        <v>1</v>
      </c>
      <c r="Z15" t="n">
        <v>10</v>
      </c>
      <c r="AA15" t="n">
        <v>538.1185931529049</v>
      </c>
      <c r="AB15" t="n">
        <v>765.7042411034896</v>
      </c>
      <c r="AC15" t="n">
        <v>693.9774373608442</v>
      </c>
      <c r="AD15" t="n">
        <v>538118.5931529049</v>
      </c>
      <c r="AE15" t="n">
        <v>765704.2411034897</v>
      </c>
      <c r="AF15" t="n">
        <v>3.846906399677685e-06</v>
      </c>
      <c r="AG15" t="n">
        <v>1.3425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3.1338</v>
      </c>
      <c r="E16" t="n">
        <v>31.91</v>
      </c>
      <c r="F16" t="n">
        <v>26.04</v>
      </c>
      <c r="G16" t="n">
        <v>23.67</v>
      </c>
      <c r="H16" t="n">
        <v>0.32</v>
      </c>
      <c r="I16" t="n">
        <v>66</v>
      </c>
      <c r="J16" t="n">
        <v>248.85</v>
      </c>
      <c r="K16" t="n">
        <v>58.47</v>
      </c>
      <c r="L16" t="n">
        <v>4.5</v>
      </c>
      <c r="M16" t="n">
        <v>64</v>
      </c>
      <c r="N16" t="n">
        <v>60.88</v>
      </c>
      <c r="O16" t="n">
        <v>30925.72</v>
      </c>
      <c r="P16" t="n">
        <v>405.24</v>
      </c>
      <c r="Q16" t="n">
        <v>1397.21</v>
      </c>
      <c r="R16" t="n">
        <v>133.64</v>
      </c>
      <c r="S16" t="n">
        <v>66.97</v>
      </c>
      <c r="T16" t="n">
        <v>30491.38</v>
      </c>
      <c r="U16" t="n">
        <v>0.5</v>
      </c>
      <c r="V16" t="n">
        <v>0.8100000000000001</v>
      </c>
      <c r="W16" t="n">
        <v>5.4</v>
      </c>
      <c r="X16" t="n">
        <v>1.87</v>
      </c>
      <c r="Y16" t="n">
        <v>1</v>
      </c>
      <c r="Z16" t="n">
        <v>10</v>
      </c>
      <c r="AA16" t="n">
        <v>529.9777707819202</v>
      </c>
      <c r="AB16" t="n">
        <v>754.1204335658045</v>
      </c>
      <c r="AC16" t="n">
        <v>683.4787348091922</v>
      </c>
      <c r="AD16" t="n">
        <v>529977.7707819202</v>
      </c>
      <c r="AE16" t="n">
        <v>754120.4335658045</v>
      </c>
      <c r="AF16" t="n">
        <v>3.883838684056033e-06</v>
      </c>
      <c r="AG16" t="n">
        <v>1.329583333333333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3.1628</v>
      </c>
      <c r="E17" t="n">
        <v>31.62</v>
      </c>
      <c r="F17" t="n">
        <v>25.93</v>
      </c>
      <c r="G17" t="n">
        <v>25.1</v>
      </c>
      <c r="H17" t="n">
        <v>0.34</v>
      </c>
      <c r="I17" t="n">
        <v>62</v>
      </c>
      <c r="J17" t="n">
        <v>249.3</v>
      </c>
      <c r="K17" t="n">
        <v>58.47</v>
      </c>
      <c r="L17" t="n">
        <v>4.75</v>
      </c>
      <c r="M17" t="n">
        <v>60</v>
      </c>
      <c r="N17" t="n">
        <v>61.07</v>
      </c>
      <c r="O17" t="n">
        <v>30980.93</v>
      </c>
      <c r="P17" t="n">
        <v>402.66</v>
      </c>
      <c r="Q17" t="n">
        <v>1397.63</v>
      </c>
      <c r="R17" t="n">
        <v>129.93</v>
      </c>
      <c r="S17" t="n">
        <v>66.97</v>
      </c>
      <c r="T17" t="n">
        <v>28657.61</v>
      </c>
      <c r="U17" t="n">
        <v>0.52</v>
      </c>
      <c r="V17" t="n">
        <v>0.8100000000000001</v>
      </c>
      <c r="W17" t="n">
        <v>5.4</v>
      </c>
      <c r="X17" t="n">
        <v>1.76</v>
      </c>
      <c r="Y17" t="n">
        <v>1</v>
      </c>
      <c r="Z17" t="n">
        <v>10</v>
      </c>
      <c r="AA17" t="n">
        <v>522.2429099781234</v>
      </c>
      <c r="AB17" t="n">
        <v>743.1142802806877</v>
      </c>
      <c r="AC17" t="n">
        <v>673.5035751561667</v>
      </c>
      <c r="AD17" t="n">
        <v>522242.9099781234</v>
      </c>
      <c r="AE17" t="n">
        <v>743114.2802806877</v>
      </c>
      <c r="AF17" t="n">
        <v>3.919779497712816e-06</v>
      </c>
      <c r="AG17" t="n">
        <v>1.3175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3.1858</v>
      </c>
      <c r="E18" t="n">
        <v>31.39</v>
      </c>
      <c r="F18" t="n">
        <v>25.85</v>
      </c>
      <c r="G18" t="n">
        <v>26.28</v>
      </c>
      <c r="H18" t="n">
        <v>0.36</v>
      </c>
      <c r="I18" t="n">
        <v>59</v>
      </c>
      <c r="J18" t="n">
        <v>249.75</v>
      </c>
      <c r="K18" t="n">
        <v>58.47</v>
      </c>
      <c r="L18" t="n">
        <v>5</v>
      </c>
      <c r="M18" t="n">
        <v>57</v>
      </c>
      <c r="N18" t="n">
        <v>61.27</v>
      </c>
      <c r="O18" t="n">
        <v>31036.22</v>
      </c>
      <c r="P18" t="n">
        <v>400.14</v>
      </c>
      <c r="Q18" t="n">
        <v>1397.31</v>
      </c>
      <c r="R18" t="n">
        <v>127.21</v>
      </c>
      <c r="S18" t="n">
        <v>66.97</v>
      </c>
      <c r="T18" t="n">
        <v>27312.15</v>
      </c>
      <c r="U18" t="n">
        <v>0.53</v>
      </c>
      <c r="V18" t="n">
        <v>0.8100000000000001</v>
      </c>
      <c r="W18" t="n">
        <v>5.39</v>
      </c>
      <c r="X18" t="n">
        <v>1.68</v>
      </c>
      <c r="Y18" t="n">
        <v>1</v>
      </c>
      <c r="Z18" t="n">
        <v>10</v>
      </c>
      <c r="AA18" t="n">
        <v>515.8560117778633</v>
      </c>
      <c r="AB18" t="n">
        <v>734.0261812971876</v>
      </c>
      <c r="AC18" t="n">
        <v>665.2667974233414</v>
      </c>
      <c r="AD18" t="n">
        <v>515856.0117778633</v>
      </c>
      <c r="AE18" t="n">
        <v>734026.1812971876</v>
      </c>
      <c r="AF18" t="n">
        <v>3.948284280957851e-06</v>
      </c>
      <c r="AG18" t="n">
        <v>1.307916666666667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3.209</v>
      </c>
      <c r="E19" t="n">
        <v>31.16</v>
      </c>
      <c r="F19" t="n">
        <v>25.76</v>
      </c>
      <c r="G19" t="n">
        <v>27.6</v>
      </c>
      <c r="H19" t="n">
        <v>0.37</v>
      </c>
      <c r="I19" t="n">
        <v>56</v>
      </c>
      <c r="J19" t="n">
        <v>250.2</v>
      </c>
      <c r="K19" t="n">
        <v>58.47</v>
      </c>
      <c r="L19" t="n">
        <v>5.25</v>
      </c>
      <c r="M19" t="n">
        <v>54</v>
      </c>
      <c r="N19" t="n">
        <v>61.47</v>
      </c>
      <c r="O19" t="n">
        <v>31091.59</v>
      </c>
      <c r="P19" t="n">
        <v>398.17</v>
      </c>
      <c r="Q19" t="n">
        <v>1397.27</v>
      </c>
      <c r="R19" t="n">
        <v>124.12</v>
      </c>
      <c r="S19" t="n">
        <v>66.97</v>
      </c>
      <c r="T19" t="n">
        <v>25781.89</v>
      </c>
      <c r="U19" t="n">
        <v>0.54</v>
      </c>
      <c r="V19" t="n">
        <v>0.82</v>
      </c>
      <c r="W19" t="n">
        <v>5.4</v>
      </c>
      <c r="X19" t="n">
        <v>1.59</v>
      </c>
      <c r="Y19" t="n">
        <v>1</v>
      </c>
      <c r="Z19" t="n">
        <v>10</v>
      </c>
      <c r="AA19" t="n">
        <v>509.9226355812128</v>
      </c>
      <c r="AB19" t="n">
        <v>725.5834116630469</v>
      </c>
      <c r="AC19" t="n">
        <v>657.6148982690607</v>
      </c>
      <c r="AD19" t="n">
        <v>509922.6355812128</v>
      </c>
      <c r="AE19" t="n">
        <v>725583.4116630469</v>
      </c>
      <c r="AF19" t="n">
        <v>3.977036931883277e-06</v>
      </c>
      <c r="AG19" t="n">
        <v>1.298333333333333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3.2355</v>
      </c>
      <c r="E20" t="n">
        <v>30.91</v>
      </c>
      <c r="F20" t="n">
        <v>25.65</v>
      </c>
      <c r="G20" t="n">
        <v>29.03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395.19</v>
      </c>
      <c r="Q20" t="n">
        <v>1397.35</v>
      </c>
      <c r="R20" t="n">
        <v>120.67</v>
      </c>
      <c r="S20" t="n">
        <v>66.97</v>
      </c>
      <c r="T20" t="n">
        <v>24071.91</v>
      </c>
      <c r="U20" t="n">
        <v>0.5600000000000001</v>
      </c>
      <c r="V20" t="n">
        <v>0.82</v>
      </c>
      <c r="W20" t="n">
        <v>5.38</v>
      </c>
      <c r="X20" t="n">
        <v>1.48</v>
      </c>
      <c r="Y20" t="n">
        <v>1</v>
      </c>
      <c r="Z20" t="n">
        <v>10</v>
      </c>
      <c r="AA20" t="n">
        <v>502.6052696584281</v>
      </c>
      <c r="AB20" t="n">
        <v>715.1713237105492</v>
      </c>
      <c r="AC20" t="n">
        <v>648.178155298385</v>
      </c>
      <c r="AD20" t="n">
        <v>502605.2696584281</v>
      </c>
      <c r="AE20" t="n">
        <v>715171.3237105493</v>
      </c>
      <c r="AF20" t="n">
        <v>4.009879399535164e-06</v>
      </c>
      <c r="AG20" t="n">
        <v>1.287916666666667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3.2567</v>
      </c>
      <c r="E21" t="n">
        <v>30.71</v>
      </c>
      <c r="F21" t="n">
        <v>25.59</v>
      </c>
      <c r="G21" t="n">
        <v>30.71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393.16</v>
      </c>
      <c r="Q21" t="n">
        <v>1397.35</v>
      </c>
      <c r="R21" t="n">
        <v>118.76</v>
      </c>
      <c r="S21" t="n">
        <v>66.97</v>
      </c>
      <c r="T21" t="n">
        <v>23132.01</v>
      </c>
      <c r="U21" t="n">
        <v>0.5600000000000001</v>
      </c>
      <c r="V21" t="n">
        <v>0.82</v>
      </c>
      <c r="W21" t="n">
        <v>5.38</v>
      </c>
      <c r="X21" t="n">
        <v>1.42</v>
      </c>
      <c r="Y21" t="n">
        <v>1</v>
      </c>
      <c r="Z21" t="n">
        <v>10</v>
      </c>
      <c r="AA21" t="n">
        <v>497.3016090253979</v>
      </c>
      <c r="AB21" t="n">
        <v>707.6245942502442</v>
      </c>
      <c r="AC21" t="n">
        <v>641.3383603877934</v>
      </c>
      <c r="AD21" t="n">
        <v>497301.6090253979</v>
      </c>
      <c r="AE21" t="n">
        <v>707624.5942502442</v>
      </c>
      <c r="AF21" t="n">
        <v>4.036153373656675e-06</v>
      </c>
      <c r="AG21" t="n">
        <v>1.279583333333333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3.2747</v>
      </c>
      <c r="E22" t="n">
        <v>30.54</v>
      </c>
      <c r="F22" t="n">
        <v>25.51</v>
      </c>
      <c r="G22" t="n">
        <v>31.89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391.55</v>
      </c>
      <c r="Q22" t="n">
        <v>1397.31</v>
      </c>
      <c r="R22" t="n">
        <v>116.5</v>
      </c>
      <c r="S22" t="n">
        <v>66.97</v>
      </c>
      <c r="T22" t="n">
        <v>22012.82</v>
      </c>
      <c r="U22" t="n">
        <v>0.57</v>
      </c>
      <c r="V22" t="n">
        <v>0.82</v>
      </c>
      <c r="W22" t="n">
        <v>5.37</v>
      </c>
      <c r="X22" t="n">
        <v>1.35</v>
      </c>
      <c r="Y22" t="n">
        <v>1</v>
      </c>
      <c r="Z22" t="n">
        <v>10</v>
      </c>
      <c r="AA22" t="n">
        <v>492.7630654923178</v>
      </c>
      <c r="AB22" t="n">
        <v>701.1665716583271</v>
      </c>
      <c r="AC22" t="n">
        <v>635.4852884989679</v>
      </c>
      <c r="AD22" t="n">
        <v>492763.0654923178</v>
      </c>
      <c r="AE22" t="n">
        <v>701166.5716583271</v>
      </c>
      <c r="AF22" t="n">
        <v>4.058461464891919e-06</v>
      </c>
      <c r="AG22" t="n">
        <v>1.2725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3.2897</v>
      </c>
      <c r="E23" t="n">
        <v>30.4</v>
      </c>
      <c r="F23" t="n">
        <v>25.47</v>
      </c>
      <c r="G23" t="n">
        <v>33.22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389.59</v>
      </c>
      <c r="Q23" t="n">
        <v>1397.33</v>
      </c>
      <c r="R23" t="n">
        <v>114.77</v>
      </c>
      <c r="S23" t="n">
        <v>66.97</v>
      </c>
      <c r="T23" t="n">
        <v>21158.52</v>
      </c>
      <c r="U23" t="n">
        <v>0.58</v>
      </c>
      <c r="V23" t="n">
        <v>0.83</v>
      </c>
      <c r="W23" t="n">
        <v>5.37</v>
      </c>
      <c r="X23" t="n">
        <v>1.3</v>
      </c>
      <c r="Y23" t="n">
        <v>1</v>
      </c>
      <c r="Z23" t="n">
        <v>10</v>
      </c>
      <c r="AA23" t="n">
        <v>488.6823200740027</v>
      </c>
      <c r="AB23" t="n">
        <v>695.3599630158718</v>
      </c>
      <c r="AC23" t="n">
        <v>630.2226098181746</v>
      </c>
      <c r="AD23" t="n">
        <v>488682.3200740027</v>
      </c>
      <c r="AE23" t="n">
        <v>695359.9630158718</v>
      </c>
      <c r="AF23" t="n">
        <v>4.077051540921288e-06</v>
      </c>
      <c r="AG23" t="n">
        <v>1.266666666666667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3.3046</v>
      </c>
      <c r="E24" t="n">
        <v>30.26</v>
      </c>
      <c r="F24" t="n">
        <v>25.43</v>
      </c>
      <c r="G24" t="n">
        <v>34.67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387.93</v>
      </c>
      <c r="Q24" t="n">
        <v>1397.25</v>
      </c>
      <c r="R24" t="n">
        <v>113.25</v>
      </c>
      <c r="S24" t="n">
        <v>66.97</v>
      </c>
      <c r="T24" t="n">
        <v>20409.09</v>
      </c>
      <c r="U24" t="n">
        <v>0.59</v>
      </c>
      <c r="V24" t="n">
        <v>0.83</v>
      </c>
      <c r="W24" t="n">
        <v>5.38</v>
      </c>
      <c r="X24" t="n">
        <v>1.26</v>
      </c>
      <c r="Y24" t="n">
        <v>1</v>
      </c>
      <c r="Z24" t="n">
        <v>10</v>
      </c>
      <c r="AA24" t="n">
        <v>484.8947898288302</v>
      </c>
      <c r="AB24" t="n">
        <v>689.9705785773151</v>
      </c>
      <c r="AC24" t="n">
        <v>625.3380721587881</v>
      </c>
      <c r="AD24" t="n">
        <v>484894.7898288302</v>
      </c>
      <c r="AE24" t="n">
        <v>689970.5785773151</v>
      </c>
      <c r="AF24" t="n">
        <v>4.095517683110463e-06</v>
      </c>
      <c r="AG24" t="n">
        <v>1.260833333333333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3.3248</v>
      </c>
      <c r="E25" t="n">
        <v>30.08</v>
      </c>
      <c r="F25" t="n">
        <v>25.34</v>
      </c>
      <c r="G25" t="n">
        <v>36.2</v>
      </c>
      <c r="H25" t="n">
        <v>0.47</v>
      </c>
      <c r="I25" t="n">
        <v>42</v>
      </c>
      <c r="J25" t="n">
        <v>252.9</v>
      </c>
      <c r="K25" t="n">
        <v>58.47</v>
      </c>
      <c r="L25" t="n">
        <v>6.75</v>
      </c>
      <c r="M25" t="n">
        <v>40</v>
      </c>
      <c r="N25" t="n">
        <v>62.68</v>
      </c>
      <c r="O25" t="n">
        <v>31425.3</v>
      </c>
      <c r="P25" t="n">
        <v>385.69</v>
      </c>
      <c r="Q25" t="n">
        <v>1397.3</v>
      </c>
      <c r="R25" t="n">
        <v>110.35</v>
      </c>
      <c r="S25" t="n">
        <v>66.97</v>
      </c>
      <c r="T25" t="n">
        <v>18967.52</v>
      </c>
      <c r="U25" t="n">
        <v>0.61</v>
      </c>
      <c r="V25" t="n">
        <v>0.83</v>
      </c>
      <c r="W25" t="n">
        <v>5.37</v>
      </c>
      <c r="X25" t="n">
        <v>1.17</v>
      </c>
      <c r="Y25" t="n">
        <v>1</v>
      </c>
      <c r="Z25" t="n">
        <v>10</v>
      </c>
      <c r="AA25" t="n">
        <v>479.6064848636395</v>
      </c>
      <c r="AB25" t="n">
        <v>682.4456991332321</v>
      </c>
      <c r="AC25" t="n">
        <v>618.5180804795879</v>
      </c>
      <c r="AD25" t="n">
        <v>479606.4848636395</v>
      </c>
      <c r="AE25" t="n">
        <v>682445.6991332321</v>
      </c>
      <c r="AF25" t="n">
        <v>4.120552318830015e-06</v>
      </c>
      <c r="AG25" t="n">
        <v>1.253333333333333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3.3304</v>
      </c>
      <c r="E26" t="n">
        <v>30.03</v>
      </c>
      <c r="F26" t="n">
        <v>25.33</v>
      </c>
      <c r="G26" t="n">
        <v>37.07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384.64</v>
      </c>
      <c r="Q26" t="n">
        <v>1397.32</v>
      </c>
      <c r="R26" t="n">
        <v>110.06</v>
      </c>
      <c r="S26" t="n">
        <v>66.97</v>
      </c>
      <c r="T26" t="n">
        <v>18826.23</v>
      </c>
      <c r="U26" t="n">
        <v>0.61</v>
      </c>
      <c r="V26" t="n">
        <v>0.83</v>
      </c>
      <c r="W26" t="n">
        <v>5.38</v>
      </c>
      <c r="X26" t="n">
        <v>1.17</v>
      </c>
      <c r="Y26" t="n">
        <v>1</v>
      </c>
      <c r="Z26" t="n">
        <v>10</v>
      </c>
      <c r="AA26" t="n">
        <v>477.8990794117399</v>
      </c>
      <c r="AB26" t="n">
        <v>680.0161833862613</v>
      </c>
      <c r="AC26" t="n">
        <v>616.3161479035314</v>
      </c>
      <c r="AD26" t="n">
        <v>477899.0794117399</v>
      </c>
      <c r="AE26" t="n">
        <v>680016.1833862613</v>
      </c>
      <c r="AF26" t="n">
        <v>4.12749261388098e-06</v>
      </c>
      <c r="AG26" t="n">
        <v>1.25125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3.3475</v>
      </c>
      <c r="E27" t="n">
        <v>29.87</v>
      </c>
      <c r="F27" t="n">
        <v>25.27</v>
      </c>
      <c r="G27" t="n">
        <v>38.88</v>
      </c>
      <c r="H27" t="n">
        <v>0.51</v>
      </c>
      <c r="I27" t="n">
        <v>39</v>
      </c>
      <c r="J27" t="n">
        <v>253.81</v>
      </c>
      <c r="K27" t="n">
        <v>58.47</v>
      </c>
      <c r="L27" t="n">
        <v>7.25</v>
      </c>
      <c r="M27" t="n">
        <v>37</v>
      </c>
      <c r="N27" t="n">
        <v>63.08</v>
      </c>
      <c r="O27" t="n">
        <v>31537.13</v>
      </c>
      <c r="P27" t="n">
        <v>382.79</v>
      </c>
      <c r="Q27" t="n">
        <v>1397.23</v>
      </c>
      <c r="R27" t="n">
        <v>108.47</v>
      </c>
      <c r="S27" t="n">
        <v>66.97</v>
      </c>
      <c r="T27" t="n">
        <v>18041.47</v>
      </c>
      <c r="U27" t="n">
        <v>0.62</v>
      </c>
      <c r="V27" t="n">
        <v>0.83</v>
      </c>
      <c r="W27" t="n">
        <v>5.36</v>
      </c>
      <c r="X27" t="n">
        <v>1.11</v>
      </c>
      <c r="Y27" t="n">
        <v>1</v>
      </c>
      <c r="Z27" t="n">
        <v>10</v>
      </c>
      <c r="AA27" t="n">
        <v>473.6197610425349</v>
      </c>
      <c r="AB27" t="n">
        <v>673.9270196479602</v>
      </c>
      <c r="AC27" t="n">
        <v>610.7973822758432</v>
      </c>
      <c r="AD27" t="n">
        <v>473619.761042535</v>
      </c>
      <c r="AE27" t="n">
        <v>673927.0196479602</v>
      </c>
      <c r="AF27" t="n">
        <v>4.148685300554463e-06</v>
      </c>
      <c r="AG27" t="n">
        <v>1.244583333333333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3.3572</v>
      </c>
      <c r="E28" t="n">
        <v>29.79</v>
      </c>
      <c r="F28" t="n">
        <v>25.24</v>
      </c>
      <c r="G28" t="n">
        <v>39.85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380.4</v>
      </c>
      <c r="Q28" t="n">
        <v>1397.4</v>
      </c>
      <c r="R28" t="n">
        <v>107.16</v>
      </c>
      <c r="S28" t="n">
        <v>66.97</v>
      </c>
      <c r="T28" t="n">
        <v>17390.15</v>
      </c>
      <c r="U28" t="n">
        <v>0.63</v>
      </c>
      <c r="V28" t="n">
        <v>0.83</v>
      </c>
      <c r="W28" t="n">
        <v>5.36</v>
      </c>
      <c r="X28" t="n">
        <v>1.07</v>
      </c>
      <c r="Y28" t="n">
        <v>1</v>
      </c>
      <c r="Z28" t="n">
        <v>10</v>
      </c>
      <c r="AA28" t="n">
        <v>470.1739354946855</v>
      </c>
      <c r="AB28" t="n">
        <v>669.0238565354725</v>
      </c>
      <c r="AC28" t="n">
        <v>606.3535195033677</v>
      </c>
      <c r="AD28" t="n">
        <v>470173.9354946855</v>
      </c>
      <c r="AE28" t="n">
        <v>669023.8565354726</v>
      </c>
      <c r="AF28" t="n">
        <v>4.160706883053456e-06</v>
      </c>
      <c r="AG28" t="n">
        <v>1.24125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3.3754</v>
      </c>
      <c r="E29" t="n">
        <v>29.63</v>
      </c>
      <c r="F29" t="n">
        <v>25.17</v>
      </c>
      <c r="G29" t="n">
        <v>41.95</v>
      </c>
      <c r="H29" t="n">
        <v>0.54</v>
      </c>
      <c r="I29" t="n">
        <v>36</v>
      </c>
      <c r="J29" t="n">
        <v>254.72</v>
      </c>
      <c r="K29" t="n">
        <v>58.47</v>
      </c>
      <c r="L29" t="n">
        <v>7.75</v>
      </c>
      <c r="M29" t="n">
        <v>34</v>
      </c>
      <c r="N29" t="n">
        <v>63.49</v>
      </c>
      <c r="O29" t="n">
        <v>31649.26</v>
      </c>
      <c r="P29" t="n">
        <v>378.86</v>
      </c>
      <c r="Q29" t="n">
        <v>1397.31</v>
      </c>
      <c r="R29" t="n">
        <v>105.15</v>
      </c>
      <c r="S29" t="n">
        <v>66.97</v>
      </c>
      <c r="T29" t="n">
        <v>16398.16</v>
      </c>
      <c r="U29" t="n">
        <v>0.64</v>
      </c>
      <c r="V29" t="n">
        <v>0.84</v>
      </c>
      <c r="W29" t="n">
        <v>5.35</v>
      </c>
      <c r="X29" t="n">
        <v>1</v>
      </c>
      <c r="Y29" t="n">
        <v>1</v>
      </c>
      <c r="Z29" t="n">
        <v>10</v>
      </c>
      <c r="AA29" t="n">
        <v>466.0042817156659</v>
      </c>
      <c r="AB29" t="n">
        <v>663.0907376595347</v>
      </c>
      <c r="AC29" t="n">
        <v>600.9761813458218</v>
      </c>
      <c r="AD29" t="n">
        <v>466004.2817156659</v>
      </c>
      <c r="AE29" t="n">
        <v>663090.7376595348</v>
      </c>
      <c r="AF29" t="n">
        <v>4.183262841969091e-06</v>
      </c>
      <c r="AG29" t="n">
        <v>1.234583333333333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3.3842</v>
      </c>
      <c r="E30" t="n">
        <v>29.55</v>
      </c>
      <c r="F30" t="n">
        <v>25.14</v>
      </c>
      <c r="G30" t="n">
        <v>43.1</v>
      </c>
      <c r="H30" t="n">
        <v>0.5600000000000001</v>
      </c>
      <c r="I30" t="n">
        <v>35</v>
      </c>
      <c r="J30" t="n">
        <v>255.17</v>
      </c>
      <c r="K30" t="n">
        <v>58.47</v>
      </c>
      <c r="L30" t="n">
        <v>8</v>
      </c>
      <c r="M30" t="n">
        <v>33</v>
      </c>
      <c r="N30" t="n">
        <v>63.7</v>
      </c>
      <c r="O30" t="n">
        <v>31705.44</v>
      </c>
      <c r="P30" t="n">
        <v>377.24</v>
      </c>
      <c r="Q30" t="n">
        <v>1397.25</v>
      </c>
      <c r="R30" t="n">
        <v>104.34</v>
      </c>
      <c r="S30" t="n">
        <v>66.97</v>
      </c>
      <c r="T30" t="n">
        <v>15994.47</v>
      </c>
      <c r="U30" t="n">
        <v>0.64</v>
      </c>
      <c r="V30" t="n">
        <v>0.84</v>
      </c>
      <c r="W30" t="n">
        <v>5.35</v>
      </c>
      <c r="X30" t="n">
        <v>0.97</v>
      </c>
      <c r="Y30" t="n">
        <v>1</v>
      </c>
      <c r="Z30" t="n">
        <v>10</v>
      </c>
      <c r="AA30" t="n">
        <v>463.3351362897504</v>
      </c>
      <c r="AB30" t="n">
        <v>659.2927347680708</v>
      </c>
      <c r="AC30" t="n">
        <v>597.5339536915661</v>
      </c>
      <c r="AD30" t="n">
        <v>463335.1362897505</v>
      </c>
      <c r="AE30" t="n">
        <v>659292.7347680707</v>
      </c>
      <c r="AF30" t="n">
        <v>4.194169019906321e-06</v>
      </c>
      <c r="AG30" t="n">
        <v>1.23125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3.3944</v>
      </c>
      <c r="E31" t="n">
        <v>29.46</v>
      </c>
      <c r="F31" t="n">
        <v>25.1</v>
      </c>
      <c r="G31" t="n">
        <v>44.29</v>
      </c>
      <c r="H31" t="n">
        <v>0.57</v>
      </c>
      <c r="I31" t="n">
        <v>34</v>
      </c>
      <c r="J31" t="n">
        <v>255.63</v>
      </c>
      <c r="K31" t="n">
        <v>58.47</v>
      </c>
      <c r="L31" t="n">
        <v>8.25</v>
      </c>
      <c r="M31" t="n">
        <v>32</v>
      </c>
      <c r="N31" t="n">
        <v>63.91</v>
      </c>
      <c r="O31" t="n">
        <v>31761.69</v>
      </c>
      <c r="P31" t="n">
        <v>375.98</v>
      </c>
      <c r="Q31" t="n">
        <v>1397.25</v>
      </c>
      <c r="R31" t="n">
        <v>102.8</v>
      </c>
      <c r="S31" t="n">
        <v>66.97</v>
      </c>
      <c r="T31" t="n">
        <v>15231.44</v>
      </c>
      <c r="U31" t="n">
        <v>0.65</v>
      </c>
      <c r="V31" t="n">
        <v>0.84</v>
      </c>
      <c r="W31" t="n">
        <v>5.35</v>
      </c>
      <c r="X31" t="n">
        <v>0.93</v>
      </c>
      <c r="Y31" t="n">
        <v>1</v>
      </c>
      <c r="Z31" t="n">
        <v>10</v>
      </c>
      <c r="AA31" t="n">
        <v>460.7142954311641</v>
      </c>
      <c r="AB31" t="n">
        <v>655.563465818416</v>
      </c>
      <c r="AC31" t="n">
        <v>594.1540213756879</v>
      </c>
      <c r="AD31" t="n">
        <v>460714.2954311641</v>
      </c>
      <c r="AE31" t="n">
        <v>655563.465818416</v>
      </c>
      <c r="AF31" t="n">
        <v>4.206810271606293e-06</v>
      </c>
      <c r="AG31" t="n">
        <v>1.2275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3.4045</v>
      </c>
      <c r="E32" t="n">
        <v>29.37</v>
      </c>
      <c r="F32" t="n">
        <v>25.06</v>
      </c>
      <c r="G32" t="n">
        <v>45.56</v>
      </c>
      <c r="H32" t="n">
        <v>0.59</v>
      </c>
      <c r="I32" t="n">
        <v>33</v>
      </c>
      <c r="J32" t="n">
        <v>256.09</v>
      </c>
      <c r="K32" t="n">
        <v>58.47</v>
      </c>
      <c r="L32" t="n">
        <v>8.5</v>
      </c>
      <c r="M32" t="n">
        <v>31</v>
      </c>
      <c r="N32" t="n">
        <v>64.11</v>
      </c>
      <c r="O32" t="n">
        <v>31818.02</v>
      </c>
      <c r="P32" t="n">
        <v>374.74</v>
      </c>
      <c r="Q32" t="n">
        <v>1397.22</v>
      </c>
      <c r="R32" t="n">
        <v>101.52</v>
      </c>
      <c r="S32" t="n">
        <v>66.97</v>
      </c>
      <c r="T32" t="n">
        <v>14595.28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458.1376636292258</v>
      </c>
      <c r="AB32" t="n">
        <v>651.8971031920167</v>
      </c>
      <c r="AC32" t="n">
        <v>590.8311026776834</v>
      </c>
      <c r="AD32" t="n">
        <v>458137.6636292257</v>
      </c>
      <c r="AE32" t="n">
        <v>651897.1031920167</v>
      </c>
      <c r="AF32" t="n">
        <v>4.219327589466069e-06</v>
      </c>
      <c r="AG32" t="n">
        <v>1.22375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3.4109</v>
      </c>
      <c r="E33" t="n">
        <v>29.32</v>
      </c>
      <c r="F33" t="n">
        <v>25.05</v>
      </c>
      <c r="G33" t="n">
        <v>46.97</v>
      </c>
      <c r="H33" t="n">
        <v>0.61</v>
      </c>
      <c r="I33" t="n">
        <v>32</v>
      </c>
      <c r="J33" t="n">
        <v>256.54</v>
      </c>
      <c r="K33" t="n">
        <v>58.47</v>
      </c>
      <c r="L33" t="n">
        <v>8.75</v>
      </c>
      <c r="M33" t="n">
        <v>30</v>
      </c>
      <c r="N33" t="n">
        <v>64.31999999999999</v>
      </c>
      <c r="O33" t="n">
        <v>31874.43</v>
      </c>
      <c r="P33" t="n">
        <v>372.94</v>
      </c>
      <c r="Q33" t="n">
        <v>1397.21</v>
      </c>
      <c r="R33" t="n">
        <v>101.48</v>
      </c>
      <c r="S33" t="n">
        <v>66.97</v>
      </c>
      <c r="T33" t="n">
        <v>14581.24</v>
      </c>
      <c r="U33" t="n">
        <v>0.66</v>
      </c>
      <c r="V33" t="n">
        <v>0.84</v>
      </c>
      <c r="W33" t="n">
        <v>5.34</v>
      </c>
      <c r="X33" t="n">
        <v>0.88</v>
      </c>
      <c r="Y33" t="n">
        <v>1</v>
      </c>
      <c r="Z33" t="n">
        <v>10</v>
      </c>
      <c r="AA33" t="n">
        <v>455.813288053291</v>
      </c>
      <c r="AB33" t="n">
        <v>648.589683119459</v>
      </c>
      <c r="AC33" t="n">
        <v>587.8335028434162</v>
      </c>
      <c r="AD33" t="n">
        <v>455813.288053291</v>
      </c>
      <c r="AE33" t="n">
        <v>648589.683119459</v>
      </c>
      <c r="AF33" t="n">
        <v>4.2272593552386e-06</v>
      </c>
      <c r="AG33" t="n">
        <v>1.221666666666667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3.4172</v>
      </c>
      <c r="E34" t="n">
        <v>29.26</v>
      </c>
      <c r="F34" t="n">
        <v>25.04</v>
      </c>
      <c r="G34" t="n">
        <v>48.47</v>
      </c>
      <c r="H34" t="n">
        <v>0.62</v>
      </c>
      <c r="I34" t="n">
        <v>31</v>
      </c>
      <c r="J34" t="n">
        <v>257</v>
      </c>
      <c r="K34" t="n">
        <v>58.47</v>
      </c>
      <c r="L34" t="n">
        <v>9</v>
      </c>
      <c r="M34" t="n">
        <v>29</v>
      </c>
      <c r="N34" t="n">
        <v>64.53</v>
      </c>
      <c r="O34" t="n">
        <v>31931.04</v>
      </c>
      <c r="P34" t="n">
        <v>373.18</v>
      </c>
      <c r="Q34" t="n">
        <v>1397.18</v>
      </c>
      <c r="R34" t="n">
        <v>101.18</v>
      </c>
      <c r="S34" t="n">
        <v>66.97</v>
      </c>
      <c r="T34" t="n">
        <v>14437.4</v>
      </c>
      <c r="U34" t="n">
        <v>0.66</v>
      </c>
      <c r="V34" t="n">
        <v>0.84</v>
      </c>
      <c r="W34" t="n">
        <v>5.34</v>
      </c>
      <c r="X34" t="n">
        <v>0.88</v>
      </c>
      <c r="Y34" t="n">
        <v>1</v>
      </c>
      <c r="Z34" t="n">
        <v>10</v>
      </c>
      <c r="AA34" t="n">
        <v>455.1006655915465</v>
      </c>
      <c r="AB34" t="n">
        <v>647.5756723638256</v>
      </c>
      <c r="AC34" t="n">
        <v>586.9144788288219</v>
      </c>
      <c r="AD34" t="n">
        <v>455100.6655915466</v>
      </c>
      <c r="AE34" t="n">
        <v>647575.6723638256</v>
      </c>
      <c r="AF34" t="n">
        <v>4.235067187170936e-06</v>
      </c>
      <c r="AG34" t="n">
        <v>1.219166666666667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3.4266</v>
      </c>
      <c r="E35" t="n">
        <v>29.18</v>
      </c>
      <c r="F35" t="n">
        <v>25.01</v>
      </c>
      <c r="G35" t="n">
        <v>50.02</v>
      </c>
      <c r="H35" t="n">
        <v>0.64</v>
      </c>
      <c r="I35" t="n">
        <v>30</v>
      </c>
      <c r="J35" t="n">
        <v>257.46</v>
      </c>
      <c r="K35" t="n">
        <v>58.47</v>
      </c>
      <c r="L35" t="n">
        <v>9.25</v>
      </c>
      <c r="M35" t="n">
        <v>28</v>
      </c>
      <c r="N35" t="n">
        <v>64.73999999999999</v>
      </c>
      <c r="O35" t="n">
        <v>31987.61</v>
      </c>
      <c r="P35" t="n">
        <v>371.31</v>
      </c>
      <c r="Q35" t="n">
        <v>1397.21</v>
      </c>
      <c r="R35" t="n">
        <v>99.88</v>
      </c>
      <c r="S35" t="n">
        <v>66.97</v>
      </c>
      <c r="T35" t="n">
        <v>13793.82</v>
      </c>
      <c r="U35" t="n">
        <v>0.67</v>
      </c>
      <c r="V35" t="n">
        <v>0.84</v>
      </c>
      <c r="W35" t="n">
        <v>5.35</v>
      </c>
      <c r="X35" t="n">
        <v>0.84</v>
      </c>
      <c r="Y35" t="n">
        <v>1</v>
      </c>
      <c r="Z35" t="n">
        <v>10</v>
      </c>
      <c r="AA35" t="n">
        <v>452.2195826222823</v>
      </c>
      <c r="AB35" t="n">
        <v>643.4760975180446</v>
      </c>
      <c r="AC35" t="n">
        <v>583.1989287599807</v>
      </c>
      <c r="AD35" t="n">
        <v>452219.5826222823</v>
      </c>
      <c r="AE35" t="n">
        <v>643476.0975180446</v>
      </c>
      <c r="AF35" t="n">
        <v>4.246716968149341e-06</v>
      </c>
      <c r="AG35" t="n">
        <v>1.215833333333333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3.4381</v>
      </c>
      <c r="E36" t="n">
        <v>29.09</v>
      </c>
      <c r="F36" t="n">
        <v>24.96</v>
      </c>
      <c r="G36" t="n">
        <v>51.64</v>
      </c>
      <c r="H36" t="n">
        <v>0.66</v>
      </c>
      <c r="I36" t="n">
        <v>29</v>
      </c>
      <c r="J36" t="n">
        <v>257.92</v>
      </c>
      <c r="K36" t="n">
        <v>58.47</v>
      </c>
      <c r="L36" t="n">
        <v>9.5</v>
      </c>
      <c r="M36" t="n">
        <v>27</v>
      </c>
      <c r="N36" t="n">
        <v>64.95</v>
      </c>
      <c r="O36" t="n">
        <v>32044.25</v>
      </c>
      <c r="P36" t="n">
        <v>368.97</v>
      </c>
      <c r="Q36" t="n">
        <v>1397.33</v>
      </c>
      <c r="R36" t="n">
        <v>98.48999999999999</v>
      </c>
      <c r="S36" t="n">
        <v>66.97</v>
      </c>
      <c r="T36" t="n">
        <v>13101.52</v>
      </c>
      <c r="U36" t="n">
        <v>0.68</v>
      </c>
      <c r="V36" t="n">
        <v>0.84</v>
      </c>
      <c r="W36" t="n">
        <v>5.34</v>
      </c>
      <c r="X36" t="n">
        <v>0.79</v>
      </c>
      <c r="Y36" t="n">
        <v>1</v>
      </c>
      <c r="Z36" t="n">
        <v>10</v>
      </c>
      <c r="AA36" t="n">
        <v>448.599922853645</v>
      </c>
      <c r="AB36" t="n">
        <v>638.3255807517263</v>
      </c>
      <c r="AC36" t="n">
        <v>578.5308830125426</v>
      </c>
      <c r="AD36" t="n">
        <v>448599.922853645</v>
      </c>
      <c r="AE36" t="n">
        <v>638325.5807517263</v>
      </c>
      <c r="AF36" t="n">
        <v>4.260969359771859e-06</v>
      </c>
      <c r="AG36" t="n">
        <v>1.212083333333333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3.445</v>
      </c>
      <c r="E37" t="n">
        <v>29.03</v>
      </c>
      <c r="F37" t="n">
        <v>24.95</v>
      </c>
      <c r="G37" t="n">
        <v>53.46</v>
      </c>
      <c r="H37" t="n">
        <v>0.67</v>
      </c>
      <c r="I37" t="n">
        <v>28</v>
      </c>
      <c r="J37" t="n">
        <v>258.38</v>
      </c>
      <c r="K37" t="n">
        <v>58.47</v>
      </c>
      <c r="L37" t="n">
        <v>9.75</v>
      </c>
      <c r="M37" t="n">
        <v>26</v>
      </c>
      <c r="N37" t="n">
        <v>65.16</v>
      </c>
      <c r="O37" t="n">
        <v>32100.97</v>
      </c>
      <c r="P37" t="n">
        <v>367.64</v>
      </c>
      <c r="Q37" t="n">
        <v>1397.21</v>
      </c>
      <c r="R37" t="n">
        <v>98.04000000000001</v>
      </c>
      <c r="S37" t="n">
        <v>66.97</v>
      </c>
      <c r="T37" t="n">
        <v>12879.73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446.6128387203041</v>
      </c>
      <c r="AB37" t="n">
        <v>635.4981022596464</v>
      </c>
      <c r="AC37" t="n">
        <v>575.9682665703259</v>
      </c>
      <c r="AD37" t="n">
        <v>446612.8387203041</v>
      </c>
      <c r="AE37" t="n">
        <v>635498.1022596464</v>
      </c>
      <c r="AF37" t="n">
        <v>4.269520794745369e-06</v>
      </c>
      <c r="AG37" t="n">
        <v>1.209583333333333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3.449</v>
      </c>
      <c r="E38" t="n">
        <v>28.99</v>
      </c>
      <c r="F38" t="n">
        <v>24.91</v>
      </c>
      <c r="G38" t="n">
        <v>53.39</v>
      </c>
      <c r="H38" t="n">
        <v>0.6899999999999999</v>
      </c>
      <c r="I38" t="n">
        <v>28</v>
      </c>
      <c r="J38" t="n">
        <v>258.84</v>
      </c>
      <c r="K38" t="n">
        <v>58.47</v>
      </c>
      <c r="L38" t="n">
        <v>10</v>
      </c>
      <c r="M38" t="n">
        <v>26</v>
      </c>
      <c r="N38" t="n">
        <v>65.37</v>
      </c>
      <c r="O38" t="n">
        <v>32157.77</v>
      </c>
      <c r="P38" t="n">
        <v>366.46</v>
      </c>
      <c r="Q38" t="n">
        <v>1397.28</v>
      </c>
      <c r="R38" t="n">
        <v>97.09</v>
      </c>
      <c r="S38" t="n">
        <v>66.97</v>
      </c>
      <c r="T38" t="n">
        <v>12407.45</v>
      </c>
      <c r="U38" t="n">
        <v>0.6899999999999999</v>
      </c>
      <c r="V38" t="n">
        <v>0.84</v>
      </c>
      <c r="W38" t="n">
        <v>5.33</v>
      </c>
      <c r="X38" t="n">
        <v>0.75</v>
      </c>
      <c r="Y38" t="n">
        <v>1</v>
      </c>
      <c r="Z38" t="n">
        <v>10</v>
      </c>
      <c r="AA38" t="n">
        <v>444.9431896287128</v>
      </c>
      <c r="AB38" t="n">
        <v>633.1223111109053</v>
      </c>
      <c r="AC38" t="n">
        <v>573.8150259787208</v>
      </c>
      <c r="AD38" t="n">
        <v>444943.1896287128</v>
      </c>
      <c r="AE38" t="n">
        <v>633122.3111109054</v>
      </c>
      <c r="AF38" t="n">
        <v>4.2744781483532e-06</v>
      </c>
      <c r="AG38" t="n">
        <v>1.207916666666667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3.4572</v>
      </c>
      <c r="E39" t="n">
        <v>28.92</v>
      </c>
      <c r="F39" t="n">
        <v>24.89</v>
      </c>
      <c r="G39" t="n">
        <v>55.32</v>
      </c>
      <c r="H39" t="n">
        <v>0.7</v>
      </c>
      <c r="I39" t="n">
        <v>27</v>
      </c>
      <c r="J39" t="n">
        <v>259.3</v>
      </c>
      <c r="K39" t="n">
        <v>58.47</v>
      </c>
      <c r="L39" t="n">
        <v>10.25</v>
      </c>
      <c r="M39" t="n">
        <v>25</v>
      </c>
      <c r="N39" t="n">
        <v>65.58</v>
      </c>
      <c r="O39" t="n">
        <v>32214.64</v>
      </c>
      <c r="P39" t="n">
        <v>365.33</v>
      </c>
      <c r="Q39" t="n">
        <v>1397.18</v>
      </c>
      <c r="R39" t="n">
        <v>96.18000000000001</v>
      </c>
      <c r="S39" t="n">
        <v>66.97</v>
      </c>
      <c r="T39" t="n">
        <v>11955.19</v>
      </c>
      <c r="U39" t="n">
        <v>0.7</v>
      </c>
      <c r="V39" t="n">
        <v>0.85</v>
      </c>
      <c r="W39" t="n">
        <v>5.34</v>
      </c>
      <c r="X39" t="n">
        <v>0.73</v>
      </c>
      <c r="Y39" t="n">
        <v>1</v>
      </c>
      <c r="Z39" t="n">
        <v>10</v>
      </c>
      <c r="AA39" t="n">
        <v>442.8993118935475</v>
      </c>
      <c r="AB39" t="n">
        <v>630.2140193885491</v>
      </c>
      <c r="AC39" t="n">
        <v>571.1791664284715</v>
      </c>
      <c r="AD39" t="n">
        <v>442899.3118935475</v>
      </c>
      <c r="AE39" t="n">
        <v>630214.0193885491</v>
      </c>
      <c r="AF39" t="n">
        <v>4.284640723249256e-06</v>
      </c>
      <c r="AG39" t="n">
        <v>1.205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3.4647</v>
      </c>
      <c r="E40" t="n">
        <v>28.86</v>
      </c>
      <c r="F40" t="n">
        <v>24.88</v>
      </c>
      <c r="G40" t="n">
        <v>57.41</v>
      </c>
      <c r="H40" t="n">
        <v>0.72</v>
      </c>
      <c r="I40" t="n">
        <v>26</v>
      </c>
      <c r="J40" t="n">
        <v>259.76</v>
      </c>
      <c r="K40" t="n">
        <v>58.47</v>
      </c>
      <c r="L40" t="n">
        <v>10.5</v>
      </c>
      <c r="M40" t="n">
        <v>24</v>
      </c>
      <c r="N40" t="n">
        <v>65.79000000000001</v>
      </c>
      <c r="O40" t="n">
        <v>32271.6</v>
      </c>
      <c r="P40" t="n">
        <v>363.38</v>
      </c>
      <c r="Q40" t="n">
        <v>1397.23</v>
      </c>
      <c r="R40" t="n">
        <v>95.70999999999999</v>
      </c>
      <c r="S40" t="n">
        <v>66.97</v>
      </c>
      <c r="T40" t="n">
        <v>11724.87</v>
      </c>
      <c r="U40" t="n">
        <v>0.7</v>
      </c>
      <c r="V40" t="n">
        <v>0.85</v>
      </c>
      <c r="W40" t="n">
        <v>5.34</v>
      </c>
      <c r="X40" t="n">
        <v>0.71</v>
      </c>
      <c r="Y40" t="n">
        <v>1</v>
      </c>
      <c r="Z40" t="n">
        <v>10</v>
      </c>
      <c r="AA40" t="n">
        <v>440.3822885964934</v>
      </c>
      <c r="AB40" t="n">
        <v>626.6324753979992</v>
      </c>
      <c r="AC40" t="n">
        <v>567.933121040535</v>
      </c>
      <c r="AD40" t="n">
        <v>440382.2885964934</v>
      </c>
      <c r="AE40" t="n">
        <v>626632.4753979992</v>
      </c>
      <c r="AF40" t="n">
        <v>4.293935761263942e-06</v>
      </c>
      <c r="AG40" t="n">
        <v>1.2025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3.4637</v>
      </c>
      <c r="E41" t="n">
        <v>28.87</v>
      </c>
      <c r="F41" t="n">
        <v>24.89</v>
      </c>
      <c r="G41" t="n">
        <v>57.43</v>
      </c>
      <c r="H41" t="n">
        <v>0.74</v>
      </c>
      <c r="I41" t="n">
        <v>26</v>
      </c>
      <c r="J41" t="n">
        <v>260.23</v>
      </c>
      <c r="K41" t="n">
        <v>58.47</v>
      </c>
      <c r="L41" t="n">
        <v>10.75</v>
      </c>
      <c r="M41" t="n">
        <v>24</v>
      </c>
      <c r="N41" t="n">
        <v>66</v>
      </c>
      <c r="O41" t="n">
        <v>32328.64</v>
      </c>
      <c r="P41" t="n">
        <v>362.85</v>
      </c>
      <c r="Q41" t="n">
        <v>1397.21</v>
      </c>
      <c r="R41" t="n">
        <v>96.01000000000001</v>
      </c>
      <c r="S41" t="n">
        <v>66.97</v>
      </c>
      <c r="T41" t="n">
        <v>11875.11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440.1599636563767</v>
      </c>
      <c r="AB41" t="n">
        <v>626.3161229215813</v>
      </c>
      <c r="AC41" t="n">
        <v>567.6464026588122</v>
      </c>
      <c r="AD41" t="n">
        <v>440159.9636563767</v>
      </c>
      <c r="AE41" t="n">
        <v>626316.1229215813</v>
      </c>
      <c r="AF41" t="n">
        <v>4.292696422861983e-06</v>
      </c>
      <c r="AG41" t="n">
        <v>1.202916666666667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3.4732</v>
      </c>
      <c r="E42" t="n">
        <v>28.79</v>
      </c>
      <c r="F42" t="n">
        <v>24.85</v>
      </c>
      <c r="G42" t="n">
        <v>59.65</v>
      </c>
      <c r="H42" t="n">
        <v>0.75</v>
      </c>
      <c r="I42" t="n">
        <v>25</v>
      </c>
      <c r="J42" t="n">
        <v>260.69</v>
      </c>
      <c r="K42" t="n">
        <v>58.47</v>
      </c>
      <c r="L42" t="n">
        <v>11</v>
      </c>
      <c r="M42" t="n">
        <v>23</v>
      </c>
      <c r="N42" t="n">
        <v>66.20999999999999</v>
      </c>
      <c r="O42" t="n">
        <v>32385.75</v>
      </c>
      <c r="P42" t="n">
        <v>361.71</v>
      </c>
      <c r="Q42" t="n">
        <v>1397.2</v>
      </c>
      <c r="R42" t="n">
        <v>94.88</v>
      </c>
      <c r="S42" t="n">
        <v>66.97</v>
      </c>
      <c r="T42" t="n">
        <v>11317.71</v>
      </c>
      <c r="U42" t="n">
        <v>0.71</v>
      </c>
      <c r="V42" t="n">
        <v>0.85</v>
      </c>
      <c r="W42" t="n">
        <v>5.34</v>
      </c>
      <c r="X42" t="n">
        <v>0.6899999999999999</v>
      </c>
      <c r="Y42" t="n">
        <v>1</v>
      </c>
      <c r="Z42" t="n">
        <v>10</v>
      </c>
      <c r="AA42" t="n">
        <v>437.8474419628879</v>
      </c>
      <c r="AB42" t="n">
        <v>623.0255700752789</v>
      </c>
      <c r="AC42" t="n">
        <v>564.6640900252986</v>
      </c>
      <c r="AD42" t="n">
        <v>437847.4419628879</v>
      </c>
      <c r="AE42" t="n">
        <v>623025.5700752789</v>
      </c>
      <c r="AF42" t="n">
        <v>4.304470137680585e-06</v>
      </c>
      <c r="AG42" t="n">
        <v>1.199583333333333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3.4823</v>
      </c>
      <c r="E43" t="n">
        <v>28.72</v>
      </c>
      <c r="F43" t="n">
        <v>24.83</v>
      </c>
      <c r="G43" t="n">
        <v>62.07</v>
      </c>
      <c r="H43" t="n">
        <v>0.77</v>
      </c>
      <c r="I43" t="n">
        <v>24</v>
      </c>
      <c r="J43" t="n">
        <v>261.15</v>
      </c>
      <c r="K43" t="n">
        <v>58.47</v>
      </c>
      <c r="L43" t="n">
        <v>11.25</v>
      </c>
      <c r="M43" t="n">
        <v>22</v>
      </c>
      <c r="N43" t="n">
        <v>66.43000000000001</v>
      </c>
      <c r="O43" t="n">
        <v>32442.95</v>
      </c>
      <c r="P43" t="n">
        <v>359.66</v>
      </c>
      <c r="Q43" t="n">
        <v>1397.24</v>
      </c>
      <c r="R43" t="n">
        <v>94.09</v>
      </c>
      <c r="S43" t="n">
        <v>66.97</v>
      </c>
      <c r="T43" t="n">
        <v>10925.65</v>
      </c>
      <c r="U43" t="n">
        <v>0.71</v>
      </c>
      <c r="V43" t="n">
        <v>0.85</v>
      </c>
      <c r="W43" t="n">
        <v>5.33</v>
      </c>
      <c r="X43" t="n">
        <v>0.66</v>
      </c>
      <c r="Y43" t="n">
        <v>1</v>
      </c>
      <c r="Z43" t="n">
        <v>10</v>
      </c>
      <c r="AA43" t="n">
        <v>435.0192871021324</v>
      </c>
      <c r="AB43" t="n">
        <v>619.0013081394679</v>
      </c>
      <c r="AC43" t="n">
        <v>561.0167979828011</v>
      </c>
      <c r="AD43" t="n">
        <v>435019.2871021324</v>
      </c>
      <c r="AE43" t="n">
        <v>619001.308139468</v>
      </c>
      <c r="AF43" t="n">
        <v>4.315748117138403e-06</v>
      </c>
      <c r="AG43" t="n">
        <v>1.196666666666667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3.4824</v>
      </c>
      <c r="E44" t="n">
        <v>28.72</v>
      </c>
      <c r="F44" t="n">
        <v>24.83</v>
      </c>
      <c r="G44" t="n">
        <v>62.06</v>
      </c>
      <c r="H44" t="n">
        <v>0.78</v>
      </c>
      <c r="I44" t="n">
        <v>24</v>
      </c>
      <c r="J44" t="n">
        <v>261.62</v>
      </c>
      <c r="K44" t="n">
        <v>58.47</v>
      </c>
      <c r="L44" t="n">
        <v>11.5</v>
      </c>
      <c r="M44" t="n">
        <v>22</v>
      </c>
      <c r="N44" t="n">
        <v>66.64</v>
      </c>
      <c r="O44" t="n">
        <v>32500.22</v>
      </c>
      <c r="P44" t="n">
        <v>359.36</v>
      </c>
      <c r="Q44" t="n">
        <v>1397.19</v>
      </c>
      <c r="R44" t="n">
        <v>94.03</v>
      </c>
      <c r="S44" t="n">
        <v>66.97</v>
      </c>
      <c r="T44" t="n">
        <v>10895.17</v>
      </c>
      <c r="U44" t="n">
        <v>0.71</v>
      </c>
      <c r="V44" t="n">
        <v>0.85</v>
      </c>
      <c r="W44" t="n">
        <v>5.33</v>
      </c>
      <c r="X44" t="n">
        <v>0.66</v>
      </c>
      <c r="Y44" t="n">
        <v>1</v>
      </c>
      <c r="Z44" t="n">
        <v>10</v>
      </c>
      <c r="AA44" t="n">
        <v>434.7770822693166</v>
      </c>
      <c r="AB44" t="n">
        <v>618.6566679986838</v>
      </c>
      <c r="AC44" t="n">
        <v>560.7044417636838</v>
      </c>
      <c r="AD44" t="n">
        <v>434777.0822693165</v>
      </c>
      <c r="AE44" t="n">
        <v>618656.6679986839</v>
      </c>
      <c r="AF44" t="n">
        <v>4.315872050978599e-06</v>
      </c>
      <c r="AG44" t="n">
        <v>1.196666666666667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3.4929</v>
      </c>
      <c r="E45" t="n">
        <v>28.63</v>
      </c>
      <c r="F45" t="n">
        <v>24.79</v>
      </c>
      <c r="G45" t="n">
        <v>64.66</v>
      </c>
      <c r="H45" t="n">
        <v>0.8</v>
      </c>
      <c r="I45" t="n">
        <v>23</v>
      </c>
      <c r="J45" t="n">
        <v>262.08</v>
      </c>
      <c r="K45" t="n">
        <v>58.47</v>
      </c>
      <c r="L45" t="n">
        <v>11.75</v>
      </c>
      <c r="M45" t="n">
        <v>21</v>
      </c>
      <c r="N45" t="n">
        <v>66.86</v>
      </c>
      <c r="O45" t="n">
        <v>32557.58</v>
      </c>
      <c r="P45" t="n">
        <v>357.53</v>
      </c>
      <c r="Q45" t="n">
        <v>1397.23</v>
      </c>
      <c r="R45" t="n">
        <v>92.84999999999999</v>
      </c>
      <c r="S45" t="n">
        <v>66.97</v>
      </c>
      <c r="T45" t="n">
        <v>10312.93</v>
      </c>
      <c r="U45" t="n">
        <v>0.72</v>
      </c>
      <c r="V45" t="n">
        <v>0.85</v>
      </c>
      <c r="W45" t="n">
        <v>5.33</v>
      </c>
      <c r="X45" t="n">
        <v>0.62</v>
      </c>
      <c r="Y45" t="n">
        <v>1</v>
      </c>
      <c r="Z45" t="n">
        <v>10</v>
      </c>
      <c r="AA45" t="n">
        <v>431.8393527816998</v>
      </c>
      <c r="AB45" t="n">
        <v>614.4764892118806</v>
      </c>
      <c r="AC45" t="n">
        <v>556.9158382710405</v>
      </c>
      <c r="AD45" t="n">
        <v>431839.3527816998</v>
      </c>
      <c r="AE45" t="n">
        <v>614476.4892118806</v>
      </c>
      <c r="AF45" t="n">
        <v>4.328885104199158e-06</v>
      </c>
      <c r="AG45" t="n">
        <v>1.192916666666667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3.4905</v>
      </c>
      <c r="E46" t="n">
        <v>28.65</v>
      </c>
      <c r="F46" t="n">
        <v>24.81</v>
      </c>
      <c r="G46" t="n">
        <v>64.70999999999999</v>
      </c>
      <c r="H46" t="n">
        <v>0.8100000000000001</v>
      </c>
      <c r="I46" t="n">
        <v>23</v>
      </c>
      <c r="J46" t="n">
        <v>262.55</v>
      </c>
      <c r="K46" t="n">
        <v>58.47</v>
      </c>
      <c r="L46" t="n">
        <v>12</v>
      </c>
      <c r="M46" t="n">
        <v>21</v>
      </c>
      <c r="N46" t="n">
        <v>67.06999999999999</v>
      </c>
      <c r="O46" t="n">
        <v>32615.02</v>
      </c>
      <c r="P46" t="n">
        <v>356.59</v>
      </c>
      <c r="Q46" t="n">
        <v>1397.17</v>
      </c>
      <c r="R46" t="n">
        <v>93.45999999999999</v>
      </c>
      <c r="S46" t="n">
        <v>66.97</v>
      </c>
      <c r="T46" t="n">
        <v>10617.19</v>
      </c>
      <c r="U46" t="n">
        <v>0.72</v>
      </c>
      <c r="V46" t="n">
        <v>0.85</v>
      </c>
      <c r="W46" t="n">
        <v>5.33</v>
      </c>
      <c r="X46" t="n">
        <v>0.64</v>
      </c>
      <c r="Y46" t="n">
        <v>1</v>
      </c>
      <c r="Z46" t="n">
        <v>10</v>
      </c>
      <c r="AA46" t="n">
        <v>431.5330987319022</v>
      </c>
      <c r="AB46" t="n">
        <v>614.0407116197867</v>
      </c>
      <c r="AC46" t="n">
        <v>556.5208818369676</v>
      </c>
      <c r="AD46" t="n">
        <v>431533.0987319021</v>
      </c>
      <c r="AE46" t="n">
        <v>614040.7116197868</v>
      </c>
      <c r="AF46" t="n">
        <v>4.325910692034459e-06</v>
      </c>
      <c r="AG46" t="n">
        <v>1.19375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3.5013</v>
      </c>
      <c r="E47" t="n">
        <v>28.56</v>
      </c>
      <c r="F47" t="n">
        <v>24.77</v>
      </c>
      <c r="G47" t="n">
        <v>67.54000000000001</v>
      </c>
      <c r="H47" t="n">
        <v>0.83</v>
      </c>
      <c r="I47" t="n">
        <v>22</v>
      </c>
      <c r="J47" t="n">
        <v>263.01</v>
      </c>
      <c r="K47" t="n">
        <v>58.47</v>
      </c>
      <c r="L47" t="n">
        <v>12.25</v>
      </c>
      <c r="M47" t="n">
        <v>20</v>
      </c>
      <c r="N47" t="n">
        <v>67.29000000000001</v>
      </c>
      <c r="O47" t="n">
        <v>32672.53</v>
      </c>
      <c r="P47" t="n">
        <v>355.56</v>
      </c>
      <c r="Q47" t="n">
        <v>1397.22</v>
      </c>
      <c r="R47" t="n">
        <v>92.25</v>
      </c>
      <c r="S47" t="n">
        <v>66.97</v>
      </c>
      <c r="T47" t="n">
        <v>10019.01</v>
      </c>
      <c r="U47" t="n">
        <v>0.73</v>
      </c>
      <c r="V47" t="n">
        <v>0.85</v>
      </c>
      <c r="W47" t="n">
        <v>5.32</v>
      </c>
      <c r="X47" t="n">
        <v>0.6</v>
      </c>
      <c r="Y47" t="n">
        <v>1</v>
      </c>
      <c r="Z47" t="n">
        <v>10</v>
      </c>
      <c r="AA47" t="n">
        <v>429.186458200743</v>
      </c>
      <c r="AB47" t="n">
        <v>610.7016101096058</v>
      </c>
      <c r="AC47" t="n">
        <v>553.49456830136</v>
      </c>
      <c r="AD47" t="n">
        <v>429186.458200743</v>
      </c>
      <c r="AE47" t="n">
        <v>610701.6101096058</v>
      </c>
      <c r="AF47" t="n">
        <v>4.339295546775605e-06</v>
      </c>
      <c r="AG47" t="n">
        <v>1.19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3.4995</v>
      </c>
      <c r="E48" t="n">
        <v>28.58</v>
      </c>
      <c r="F48" t="n">
        <v>24.78</v>
      </c>
      <c r="G48" t="n">
        <v>67.58</v>
      </c>
      <c r="H48" t="n">
        <v>0.84</v>
      </c>
      <c r="I48" t="n">
        <v>22</v>
      </c>
      <c r="J48" t="n">
        <v>263.48</v>
      </c>
      <c r="K48" t="n">
        <v>58.47</v>
      </c>
      <c r="L48" t="n">
        <v>12.5</v>
      </c>
      <c r="M48" t="n">
        <v>20</v>
      </c>
      <c r="N48" t="n">
        <v>67.51000000000001</v>
      </c>
      <c r="O48" t="n">
        <v>32730.13</v>
      </c>
      <c r="P48" t="n">
        <v>354.13</v>
      </c>
      <c r="Q48" t="n">
        <v>1397.21</v>
      </c>
      <c r="R48" t="n">
        <v>92.44</v>
      </c>
      <c r="S48" t="n">
        <v>66.97</v>
      </c>
      <c r="T48" t="n">
        <v>10113.78</v>
      </c>
      <c r="U48" t="n">
        <v>0.72</v>
      </c>
      <c r="V48" t="n">
        <v>0.85</v>
      </c>
      <c r="W48" t="n">
        <v>5.33</v>
      </c>
      <c r="X48" t="n">
        <v>0.61</v>
      </c>
      <c r="Y48" t="n">
        <v>1</v>
      </c>
      <c r="Z48" t="n">
        <v>10</v>
      </c>
      <c r="AA48" t="n">
        <v>428.3756589657983</v>
      </c>
      <c r="AB48" t="n">
        <v>609.5479008329146</v>
      </c>
      <c r="AC48" t="n">
        <v>552.4489319259577</v>
      </c>
      <c r="AD48" t="n">
        <v>428375.6589657983</v>
      </c>
      <c r="AE48" t="n">
        <v>609547.9008329146</v>
      </c>
      <c r="AF48" t="n">
        <v>4.337064737652081e-06</v>
      </c>
      <c r="AG48" t="n">
        <v>1.190833333333333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3.5105</v>
      </c>
      <c r="E49" t="n">
        <v>28.49</v>
      </c>
      <c r="F49" t="n">
        <v>24.74</v>
      </c>
      <c r="G49" t="n">
        <v>70.68000000000001</v>
      </c>
      <c r="H49" t="n">
        <v>0.86</v>
      </c>
      <c r="I49" t="n">
        <v>21</v>
      </c>
      <c r="J49" t="n">
        <v>263.95</v>
      </c>
      <c r="K49" t="n">
        <v>58.47</v>
      </c>
      <c r="L49" t="n">
        <v>12.75</v>
      </c>
      <c r="M49" t="n">
        <v>19</v>
      </c>
      <c r="N49" t="n">
        <v>67.72</v>
      </c>
      <c r="O49" t="n">
        <v>32787.82</v>
      </c>
      <c r="P49" t="n">
        <v>352.33</v>
      </c>
      <c r="Q49" t="n">
        <v>1397.21</v>
      </c>
      <c r="R49" t="n">
        <v>91.05</v>
      </c>
      <c r="S49" t="n">
        <v>66.97</v>
      </c>
      <c r="T49" t="n">
        <v>9422.43</v>
      </c>
      <c r="U49" t="n">
        <v>0.74</v>
      </c>
      <c r="V49" t="n">
        <v>0.85</v>
      </c>
      <c r="W49" t="n">
        <v>5.33</v>
      </c>
      <c r="X49" t="n">
        <v>0.57</v>
      </c>
      <c r="Y49" t="n">
        <v>1</v>
      </c>
      <c r="Z49" t="n">
        <v>10</v>
      </c>
      <c r="AA49" t="n">
        <v>425.4351812485776</v>
      </c>
      <c r="AB49" t="n">
        <v>605.3638115120951</v>
      </c>
      <c r="AC49" t="n">
        <v>548.6567842158088</v>
      </c>
      <c r="AD49" t="n">
        <v>425435.1812485776</v>
      </c>
      <c r="AE49" t="n">
        <v>605363.8115120952</v>
      </c>
      <c r="AF49" t="n">
        <v>4.350697460073618e-06</v>
      </c>
      <c r="AG49" t="n">
        <v>1.187083333333333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3.5095</v>
      </c>
      <c r="E50" t="n">
        <v>28.49</v>
      </c>
      <c r="F50" t="n">
        <v>24.75</v>
      </c>
      <c r="G50" t="n">
        <v>70.7</v>
      </c>
      <c r="H50" t="n">
        <v>0.87</v>
      </c>
      <c r="I50" t="n">
        <v>21</v>
      </c>
      <c r="J50" t="n">
        <v>264.42</v>
      </c>
      <c r="K50" t="n">
        <v>58.47</v>
      </c>
      <c r="L50" t="n">
        <v>13</v>
      </c>
      <c r="M50" t="n">
        <v>19</v>
      </c>
      <c r="N50" t="n">
        <v>67.94</v>
      </c>
      <c r="O50" t="n">
        <v>32845.58</v>
      </c>
      <c r="P50" t="n">
        <v>351.35</v>
      </c>
      <c r="Q50" t="n">
        <v>1397.17</v>
      </c>
      <c r="R50" t="n">
        <v>91.56999999999999</v>
      </c>
      <c r="S50" t="n">
        <v>66.97</v>
      </c>
      <c r="T50" t="n">
        <v>9681.42</v>
      </c>
      <c r="U50" t="n">
        <v>0.73</v>
      </c>
      <c r="V50" t="n">
        <v>0.85</v>
      </c>
      <c r="W50" t="n">
        <v>5.33</v>
      </c>
      <c r="X50" t="n">
        <v>0.58</v>
      </c>
      <c r="Y50" t="n">
        <v>1</v>
      </c>
      <c r="Z50" t="n">
        <v>10</v>
      </c>
      <c r="AA50" t="n">
        <v>424.8647991063322</v>
      </c>
      <c r="AB50" t="n">
        <v>604.5521985499636</v>
      </c>
      <c r="AC50" t="n">
        <v>547.9211985244231</v>
      </c>
      <c r="AD50" t="n">
        <v>424864.7991063322</v>
      </c>
      <c r="AE50" t="n">
        <v>604552.1985499635</v>
      </c>
      <c r="AF50" t="n">
        <v>4.349458121671661e-06</v>
      </c>
      <c r="AG50" t="n">
        <v>1.187083333333333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3.5197</v>
      </c>
      <c r="E51" t="n">
        <v>28.41</v>
      </c>
      <c r="F51" t="n">
        <v>24.71</v>
      </c>
      <c r="G51" t="n">
        <v>74.13</v>
      </c>
      <c r="H51" t="n">
        <v>0.89</v>
      </c>
      <c r="I51" t="n">
        <v>20</v>
      </c>
      <c r="J51" t="n">
        <v>264.89</v>
      </c>
      <c r="K51" t="n">
        <v>58.47</v>
      </c>
      <c r="L51" t="n">
        <v>13.25</v>
      </c>
      <c r="M51" t="n">
        <v>18</v>
      </c>
      <c r="N51" t="n">
        <v>68.16</v>
      </c>
      <c r="O51" t="n">
        <v>32903.43</v>
      </c>
      <c r="P51" t="n">
        <v>349.9</v>
      </c>
      <c r="Q51" t="n">
        <v>1397.18</v>
      </c>
      <c r="R51" t="n">
        <v>90.15000000000001</v>
      </c>
      <c r="S51" t="n">
        <v>66.97</v>
      </c>
      <c r="T51" t="n">
        <v>8978.58</v>
      </c>
      <c r="U51" t="n">
        <v>0.74</v>
      </c>
      <c r="V51" t="n">
        <v>0.85</v>
      </c>
      <c r="W51" t="n">
        <v>5.33</v>
      </c>
      <c r="X51" t="n">
        <v>0.54</v>
      </c>
      <c r="Y51" t="n">
        <v>1</v>
      </c>
      <c r="Z51" t="n">
        <v>10</v>
      </c>
      <c r="AA51" t="n">
        <v>422.3061606984969</v>
      </c>
      <c r="AB51" t="n">
        <v>600.9114392354597</v>
      </c>
      <c r="AC51" t="n">
        <v>544.6214847661628</v>
      </c>
      <c r="AD51" t="n">
        <v>422306.1606984969</v>
      </c>
      <c r="AE51" t="n">
        <v>600911.4392354598</v>
      </c>
      <c r="AF51" t="n">
        <v>4.362099373371633e-06</v>
      </c>
      <c r="AG51" t="n">
        <v>1.18375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3.5211</v>
      </c>
      <c r="E52" t="n">
        <v>28.4</v>
      </c>
      <c r="F52" t="n">
        <v>24.7</v>
      </c>
      <c r="G52" t="n">
        <v>74.09999999999999</v>
      </c>
      <c r="H52" t="n">
        <v>0.91</v>
      </c>
      <c r="I52" t="n">
        <v>20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349.24</v>
      </c>
      <c r="Q52" t="n">
        <v>1397.3</v>
      </c>
      <c r="R52" t="n">
        <v>89.95</v>
      </c>
      <c r="S52" t="n">
        <v>66.97</v>
      </c>
      <c r="T52" t="n">
        <v>8874.870000000001</v>
      </c>
      <c r="U52" t="n">
        <v>0.74</v>
      </c>
      <c r="V52" t="n">
        <v>0.85</v>
      </c>
      <c r="W52" t="n">
        <v>5.33</v>
      </c>
      <c r="X52" t="n">
        <v>0.53</v>
      </c>
      <c r="Y52" t="n">
        <v>1</v>
      </c>
      <c r="Z52" t="n">
        <v>10</v>
      </c>
      <c r="AA52" t="n">
        <v>421.580713503154</v>
      </c>
      <c r="AB52" t="n">
        <v>599.8791798018731</v>
      </c>
      <c r="AC52" t="n">
        <v>543.6859215056277</v>
      </c>
      <c r="AD52" t="n">
        <v>421580.713503154</v>
      </c>
      <c r="AE52" t="n">
        <v>599879.179801873</v>
      </c>
      <c r="AF52" t="n">
        <v>4.363834447134374e-06</v>
      </c>
      <c r="AG52" t="n">
        <v>1.183333333333333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3.5301</v>
      </c>
      <c r="E53" t="n">
        <v>28.33</v>
      </c>
      <c r="F53" t="n">
        <v>24.67</v>
      </c>
      <c r="G53" t="n">
        <v>77.92</v>
      </c>
      <c r="H53" t="n">
        <v>0.92</v>
      </c>
      <c r="I53" t="n">
        <v>19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345.68</v>
      </c>
      <c r="Q53" t="n">
        <v>1397.24</v>
      </c>
      <c r="R53" t="n">
        <v>89.20999999999999</v>
      </c>
      <c r="S53" t="n">
        <v>66.97</v>
      </c>
      <c r="T53" t="n">
        <v>8513.950000000001</v>
      </c>
      <c r="U53" t="n">
        <v>0.75</v>
      </c>
      <c r="V53" t="n">
        <v>0.85</v>
      </c>
      <c r="W53" t="n">
        <v>5.32</v>
      </c>
      <c r="X53" t="n">
        <v>0.51</v>
      </c>
      <c r="Y53" t="n">
        <v>1</v>
      </c>
      <c r="Z53" t="n">
        <v>10</v>
      </c>
      <c r="AA53" t="n">
        <v>417.6431616860375</v>
      </c>
      <c r="AB53" t="n">
        <v>594.2763254045466</v>
      </c>
      <c r="AC53" t="n">
        <v>538.6079105350212</v>
      </c>
      <c r="AD53" t="n">
        <v>417643.1616860375</v>
      </c>
      <c r="AE53" t="n">
        <v>594276.3254045466</v>
      </c>
      <c r="AF53" t="n">
        <v>4.374988492751996e-06</v>
      </c>
      <c r="AG53" t="n">
        <v>1.180416666666667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3.5288</v>
      </c>
      <c r="E54" t="n">
        <v>28.34</v>
      </c>
      <c r="F54" t="n">
        <v>24.68</v>
      </c>
      <c r="G54" t="n">
        <v>77.95</v>
      </c>
      <c r="H54" t="n">
        <v>0.9399999999999999</v>
      </c>
      <c r="I54" t="n">
        <v>19</v>
      </c>
      <c r="J54" t="n">
        <v>266.3</v>
      </c>
      <c r="K54" t="n">
        <v>58.47</v>
      </c>
      <c r="L54" t="n">
        <v>14</v>
      </c>
      <c r="M54" t="n">
        <v>17</v>
      </c>
      <c r="N54" t="n">
        <v>68.81999999999999</v>
      </c>
      <c r="O54" t="n">
        <v>33077.47</v>
      </c>
      <c r="P54" t="n">
        <v>347.07</v>
      </c>
      <c r="Q54" t="n">
        <v>1397.18</v>
      </c>
      <c r="R54" t="n">
        <v>89.62</v>
      </c>
      <c r="S54" t="n">
        <v>66.97</v>
      </c>
      <c r="T54" t="n">
        <v>8718.01</v>
      </c>
      <c r="U54" t="n">
        <v>0.75</v>
      </c>
      <c r="V54" t="n">
        <v>0.85</v>
      </c>
      <c r="W54" t="n">
        <v>5.32</v>
      </c>
      <c r="X54" t="n">
        <v>0.52</v>
      </c>
      <c r="Y54" t="n">
        <v>1</v>
      </c>
      <c r="Z54" t="n">
        <v>10</v>
      </c>
      <c r="AA54" t="n">
        <v>418.9063072391889</v>
      </c>
      <c r="AB54" t="n">
        <v>596.0736911144205</v>
      </c>
      <c r="AC54" t="n">
        <v>540.2369092820328</v>
      </c>
      <c r="AD54" t="n">
        <v>418906.3072391889</v>
      </c>
      <c r="AE54" t="n">
        <v>596073.6911144205</v>
      </c>
      <c r="AF54" t="n">
        <v>4.373377352829451e-06</v>
      </c>
      <c r="AG54" t="n">
        <v>1.180833333333333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3.5294</v>
      </c>
      <c r="E55" t="n">
        <v>28.33</v>
      </c>
      <c r="F55" t="n">
        <v>24.68</v>
      </c>
      <c r="G55" t="n">
        <v>77.93000000000001</v>
      </c>
      <c r="H55" t="n">
        <v>0.95</v>
      </c>
      <c r="I55" t="n">
        <v>19</v>
      </c>
      <c r="J55" t="n">
        <v>266.77</v>
      </c>
      <c r="K55" t="n">
        <v>58.47</v>
      </c>
      <c r="L55" t="n">
        <v>14.25</v>
      </c>
      <c r="M55" t="n">
        <v>17</v>
      </c>
      <c r="N55" t="n">
        <v>69.04000000000001</v>
      </c>
      <c r="O55" t="n">
        <v>33135.65</v>
      </c>
      <c r="P55" t="n">
        <v>345.54</v>
      </c>
      <c r="Q55" t="n">
        <v>1397.2</v>
      </c>
      <c r="R55" t="n">
        <v>89.42</v>
      </c>
      <c r="S55" t="n">
        <v>66.97</v>
      </c>
      <c r="T55" t="n">
        <v>8616.379999999999</v>
      </c>
      <c r="U55" t="n">
        <v>0.75</v>
      </c>
      <c r="V55" t="n">
        <v>0.85</v>
      </c>
      <c r="W55" t="n">
        <v>5.32</v>
      </c>
      <c r="X55" t="n">
        <v>0.51</v>
      </c>
      <c r="Y55" t="n">
        <v>1</v>
      </c>
      <c r="Z55" t="n">
        <v>10</v>
      </c>
      <c r="AA55" t="n">
        <v>417.6751706243543</v>
      </c>
      <c r="AB55" t="n">
        <v>594.3218718326651</v>
      </c>
      <c r="AC55" t="n">
        <v>538.6491904336689</v>
      </c>
      <c r="AD55" t="n">
        <v>417675.1706243543</v>
      </c>
      <c r="AE55" t="n">
        <v>594321.8718326652</v>
      </c>
      <c r="AF55" t="n">
        <v>4.374120955870625e-06</v>
      </c>
      <c r="AG55" t="n">
        <v>1.180416666666667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3.5394</v>
      </c>
      <c r="E56" t="n">
        <v>28.25</v>
      </c>
      <c r="F56" t="n">
        <v>24.65</v>
      </c>
      <c r="G56" t="n">
        <v>82.15000000000001</v>
      </c>
      <c r="H56" t="n">
        <v>0.97</v>
      </c>
      <c r="I56" t="n">
        <v>18</v>
      </c>
      <c r="J56" t="n">
        <v>267.24</v>
      </c>
      <c r="K56" t="n">
        <v>58.47</v>
      </c>
      <c r="L56" t="n">
        <v>14.5</v>
      </c>
      <c r="M56" t="n">
        <v>16</v>
      </c>
      <c r="N56" t="n">
        <v>69.27</v>
      </c>
      <c r="O56" t="n">
        <v>33193.92</v>
      </c>
      <c r="P56" t="n">
        <v>342.56</v>
      </c>
      <c r="Q56" t="n">
        <v>1397.23</v>
      </c>
      <c r="R56" t="n">
        <v>88.23999999999999</v>
      </c>
      <c r="S56" t="n">
        <v>66.97</v>
      </c>
      <c r="T56" t="n">
        <v>8032.8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414.076945443803</v>
      </c>
      <c r="AB56" t="n">
        <v>589.201854951164</v>
      </c>
      <c r="AC56" t="n">
        <v>534.0087875157632</v>
      </c>
      <c r="AD56" t="n">
        <v>414076.945443803</v>
      </c>
      <c r="AE56" t="n">
        <v>589201.854951164</v>
      </c>
      <c r="AF56" t="n">
        <v>4.386514339890206e-06</v>
      </c>
      <c r="AG56" t="n">
        <v>1.177083333333333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3.5361</v>
      </c>
      <c r="E57" t="n">
        <v>28.28</v>
      </c>
      <c r="F57" t="n">
        <v>24.67</v>
      </c>
      <c r="G57" t="n">
        <v>82.23999999999999</v>
      </c>
      <c r="H57" t="n">
        <v>0.98</v>
      </c>
      <c r="I57" t="n">
        <v>18</v>
      </c>
      <c r="J57" t="n">
        <v>267.71</v>
      </c>
      <c r="K57" t="n">
        <v>58.47</v>
      </c>
      <c r="L57" t="n">
        <v>14.75</v>
      </c>
      <c r="M57" t="n">
        <v>16</v>
      </c>
      <c r="N57" t="n">
        <v>69.48999999999999</v>
      </c>
      <c r="O57" t="n">
        <v>33252.27</v>
      </c>
      <c r="P57" t="n">
        <v>343.7</v>
      </c>
      <c r="Q57" t="n">
        <v>1397.17</v>
      </c>
      <c r="R57" t="n">
        <v>89.22</v>
      </c>
      <c r="S57" t="n">
        <v>66.97</v>
      </c>
      <c r="T57" t="n">
        <v>8519.379999999999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415.4402474810312</v>
      </c>
      <c r="AB57" t="n">
        <v>591.1417361689715</v>
      </c>
      <c r="AC57" t="n">
        <v>535.7669517312031</v>
      </c>
      <c r="AD57" t="n">
        <v>415440.2474810312</v>
      </c>
      <c r="AE57" t="n">
        <v>591141.7361689715</v>
      </c>
      <c r="AF57" t="n">
        <v>4.382424523163743e-06</v>
      </c>
      <c r="AG57" t="n">
        <v>1.178333333333333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3.5382</v>
      </c>
      <c r="E58" t="n">
        <v>28.26</v>
      </c>
      <c r="F58" t="n">
        <v>24.66</v>
      </c>
      <c r="G58" t="n">
        <v>82.19</v>
      </c>
      <c r="H58" t="n">
        <v>1</v>
      </c>
      <c r="I58" t="n">
        <v>18</v>
      </c>
      <c r="J58" t="n">
        <v>268.19</v>
      </c>
      <c r="K58" t="n">
        <v>58.47</v>
      </c>
      <c r="L58" t="n">
        <v>15</v>
      </c>
      <c r="M58" t="n">
        <v>16</v>
      </c>
      <c r="N58" t="n">
        <v>69.70999999999999</v>
      </c>
      <c r="O58" t="n">
        <v>33310.7</v>
      </c>
      <c r="P58" t="n">
        <v>341.3</v>
      </c>
      <c r="Q58" t="n">
        <v>1397.22</v>
      </c>
      <c r="R58" t="n">
        <v>88.44</v>
      </c>
      <c r="S58" t="n">
        <v>66.97</v>
      </c>
      <c r="T58" t="n">
        <v>8131.84</v>
      </c>
      <c r="U58" t="n">
        <v>0.76</v>
      </c>
      <c r="V58" t="n">
        <v>0.85</v>
      </c>
      <c r="W58" t="n">
        <v>5.33</v>
      </c>
      <c r="X58" t="n">
        <v>0.49</v>
      </c>
      <c r="Y58" t="n">
        <v>1</v>
      </c>
      <c r="Z58" t="n">
        <v>10</v>
      </c>
      <c r="AA58" t="n">
        <v>413.3235840144808</v>
      </c>
      <c r="AB58" t="n">
        <v>588.1298755606438</v>
      </c>
      <c r="AC58" t="n">
        <v>533.0372250371945</v>
      </c>
      <c r="AD58" t="n">
        <v>413323.5840144808</v>
      </c>
      <c r="AE58" t="n">
        <v>588129.8755606437</v>
      </c>
      <c r="AF58" t="n">
        <v>4.385027133807856e-06</v>
      </c>
      <c r="AG58" t="n">
        <v>1.1775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3.55</v>
      </c>
      <c r="E59" t="n">
        <v>28.17</v>
      </c>
      <c r="F59" t="n">
        <v>24.61</v>
      </c>
      <c r="G59" t="n">
        <v>86.86</v>
      </c>
      <c r="H59" t="n">
        <v>1.01</v>
      </c>
      <c r="I59" t="n">
        <v>17</v>
      </c>
      <c r="J59" t="n">
        <v>268.66</v>
      </c>
      <c r="K59" t="n">
        <v>58.47</v>
      </c>
      <c r="L59" t="n">
        <v>15.25</v>
      </c>
      <c r="M59" t="n">
        <v>15</v>
      </c>
      <c r="N59" t="n">
        <v>69.94</v>
      </c>
      <c r="O59" t="n">
        <v>33369.22</v>
      </c>
      <c r="P59" t="n">
        <v>338.69</v>
      </c>
      <c r="Q59" t="n">
        <v>1397.23</v>
      </c>
      <c r="R59" t="n">
        <v>87.04000000000001</v>
      </c>
      <c r="S59" t="n">
        <v>66.97</v>
      </c>
      <c r="T59" t="n">
        <v>7438.11</v>
      </c>
      <c r="U59" t="n">
        <v>0.77</v>
      </c>
      <c r="V59" t="n">
        <v>0.86</v>
      </c>
      <c r="W59" t="n">
        <v>5.32</v>
      </c>
      <c r="X59" t="n">
        <v>0.44</v>
      </c>
      <c r="Y59" t="n">
        <v>1</v>
      </c>
      <c r="Z59" t="n">
        <v>10</v>
      </c>
      <c r="AA59" t="n">
        <v>409.7045732869775</v>
      </c>
      <c r="AB59" t="n">
        <v>582.9802823335982</v>
      </c>
      <c r="AC59" t="n">
        <v>528.3700163170153</v>
      </c>
      <c r="AD59" t="n">
        <v>409704.5732869775</v>
      </c>
      <c r="AE59" t="n">
        <v>582980.2823335982</v>
      </c>
      <c r="AF59" t="n">
        <v>4.39965132695096e-06</v>
      </c>
      <c r="AG59" t="n">
        <v>1.17375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3.5487</v>
      </c>
      <c r="E60" t="n">
        <v>28.18</v>
      </c>
      <c r="F60" t="n">
        <v>24.62</v>
      </c>
      <c r="G60" t="n">
        <v>86.89</v>
      </c>
      <c r="H60" t="n">
        <v>1.03</v>
      </c>
      <c r="I60" t="n">
        <v>17</v>
      </c>
      <c r="J60" t="n">
        <v>269.14</v>
      </c>
      <c r="K60" t="n">
        <v>58.47</v>
      </c>
      <c r="L60" t="n">
        <v>15.5</v>
      </c>
      <c r="M60" t="n">
        <v>15</v>
      </c>
      <c r="N60" t="n">
        <v>70.16</v>
      </c>
      <c r="O60" t="n">
        <v>33427.83</v>
      </c>
      <c r="P60" t="n">
        <v>338.69</v>
      </c>
      <c r="Q60" t="n">
        <v>1397.18</v>
      </c>
      <c r="R60" t="n">
        <v>87.18000000000001</v>
      </c>
      <c r="S60" t="n">
        <v>66.97</v>
      </c>
      <c r="T60" t="n">
        <v>7506.84</v>
      </c>
      <c r="U60" t="n">
        <v>0.77</v>
      </c>
      <c r="V60" t="n">
        <v>0.85</v>
      </c>
      <c r="W60" t="n">
        <v>5.33</v>
      </c>
      <c r="X60" t="n">
        <v>0.45</v>
      </c>
      <c r="Y60" t="n">
        <v>1</v>
      </c>
      <c r="Z60" t="n">
        <v>10</v>
      </c>
      <c r="AA60" t="n">
        <v>409.9115403935207</v>
      </c>
      <c r="AB60" t="n">
        <v>583.2747817121099</v>
      </c>
      <c r="AC60" t="n">
        <v>528.6369286743366</v>
      </c>
      <c r="AD60" t="n">
        <v>409911.5403935207</v>
      </c>
      <c r="AE60" t="n">
        <v>583274.7817121099</v>
      </c>
      <c r="AF60" t="n">
        <v>4.398040187028416e-06</v>
      </c>
      <c r="AG60" t="n">
        <v>1.174166666666667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3.5489</v>
      </c>
      <c r="E61" t="n">
        <v>28.18</v>
      </c>
      <c r="F61" t="n">
        <v>24.62</v>
      </c>
      <c r="G61" t="n">
        <v>86.89</v>
      </c>
      <c r="H61" t="n">
        <v>1.04</v>
      </c>
      <c r="I61" t="n">
        <v>17</v>
      </c>
      <c r="J61" t="n">
        <v>269.61</v>
      </c>
      <c r="K61" t="n">
        <v>58.47</v>
      </c>
      <c r="L61" t="n">
        <v>15.75</v>
      </c>
      <c r="M61" t="n">
        <v>15</v>
      </c>
      <c r="N61" t="n">
        <v>70.39</v>
      </c>
      <c r="O61" t="n">
        <v>33486.53</v>
      </c>
      <c r="P61" t="n">
        <v>336.72</v>
      </c>
      <c r="Q61" t="n">
        <v>1397.23</v>
      </c>
      <c r="R61" t="n">
        <v>87.39</v>
      </c>
      <c r="S61" t="n">
        <v>66.97</v>
      </c>
      <c r="T61" t="n">
        <v>7609.65</v>
      </c>
      <c r="U61" t="n">
        <v>0.77</v>
      </c>
      <c r="V61" t="n">
        <v>0.85</v>
      </c>
      <c r="W61" t="n">
        <v>5.32</v>
      </c>
      <c r="X61" t="n">
        <v>0.45</v>
      </c>
      <c r="Y61" t="n">
        <v>1</v>
      </c>
      <c r="Z61" t="n">
        <v>10</v>
      </c>
      <c r="AA61" t="n">
        <v>408.4064850357138</v>
      </c>
      <c r="AB61" t="n">
        <v>581.1331956654064</v>
      </c>
      <c r="AC61" t="n">
        <v>526.6959541873238</v>
      </c>
      <c r="AD61" t="n">
        <v>408406.4850357138</v>
      </c>
      <c r="AE61" t="n">
        <v>581133.1956654064</v>
      </c>
      <c r="AF61" t="n">
        <v>4.398288054708806e-06</v>
      </c>
      <c r="AG61" t="n">
        <v>1.174166666666667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3.5572</v>
      </c>
      <c r="E62" t="n">
        <v>28.11</v>
      </c>
      <c r="F62" t="n">
        <v>24.6</v>
      </c>
      <c r="G62" t="n">
        <v>92.25</v>
      </c>
      <c r="H62" t="n">
        <v>1.05</v>
      </c>
      <c r="I62" t="n">
        <v>16</v>
      </c>
      <c r="J62" t="n">
        <v>270.09</v>
      </c>
      <c r="K62" t="n">
        <v>58.47</v>
      </c>
      <c r="L62" t="n">
        <v>16</v>
      </c>
      <c r="M62" t="n">
        <v>14</v>
      </c>
      <c r="N62" t="n">
        <v>70.62</v>
      </c>
      <c r="O62" t="n">
        <v>33545.31</v>
      </c>
      <c r="P62" t="n">
        <v>334.89</v>
      </c>
      <c r="Q62" t="n">
        <v>1397.24</v>
      </c>
      <c r="R62" t="n">
        <v>86.58</v>
      </c>
      <c r="S62" t="n">
        <v>66.97</v>
      </c>
      <c r="T62" t="n">
        <v>7213.61</v>
      </c>
      <c r="U62" t="n">
        <v>0.77</v>
      </c>
      <c r="V62" t="n">
        <v>0.86</v>
      </c>
      <c r="W62" t="n">
        <v>5.32</v>
      </c>
      <c r="X62" t="n">
        <v>0.43</v>
      </c>
      <c r="Y62" t="n">
        <v>1</v>
      </c>
      <c r="Z62" t="n">
        <v>10</v>
      </c>
      <c r="AA62" t="n">
        <v>405.9659103567515</v>
      </c>
      <c r="AB62" t="n">
        <v>577.6604325864328</v>
      </c>
      <c r="AC62" t="n">
        <v>523.5484997359355</v>
      </c>
      <c r="AD62" t="n">
        <v>405965.9103567515</v>
      </c>
      <c r="AE62" t="n">
        <v>577660.4325864328</v>
      </c>
      <c r="AF62" t="n">
        <v>4.408574563445058e-06</v>
      </c>
      <c r="AG62" t="n">
        <v>1.17125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3.5576</v>
      </c>
      <c r="E63" t="n">
        <v>28.11</v>
      </c>
      <c r="F63" t="n">
        <v>24.6</v>
      </c>
      <c r="G63" t="n">
        <v>92.23999999999999</v>
      </c>
      <c r="H63" t="n">
        <v>1.07</v>
      </c>
      <c r="I63" t="n">
        <v>16</v>
      </c>
      <c r="J63" t="n">
        <v>270.57</v>
      </c>
      <c r="K63" t="n">
        <v>58.47</v>
      </c>
      <c r="L63" t="n">
        <v>16.25</v>
      </c>
      <c r="M63" t="n">
        <v>14</v>
      </c>
      <c r="N63" t="n">
        <v>70.84</v>
      </c>
      <c r="O63" t="n">
        <v>33604.17</v>
      </c>
      <c r="P63" t="n">
        <v>335.55</v>
      </c>
      <c r="Q63" t="n">
        <v>1397.17</v>
      </c>
      <c r="R63" t="n">
        <v>86.73</v>
      </c>
      <c r="S63" t="n">
        <v>66.97</v>
      </c>
      <c r="T63" t="n">
        <v>7285.19</v>
      </c>
      <c r="U63" t="n">
        <v>0.77</v>
      </c>
      <c r="V63" t="n">
        <v>0.86</v>
      </c>
      <c r="W63" t="n">
        <v>5.32</v>
      </c>
      <c r="X63" t="n">
        <v>0.43</v>
      </c>
      <c r="Y63" t="n">
        <v>1</v>
      </c>
      <c r="Z63" t="n">
        <v>10</v>
      </c>
      <c r="AA63" t="n">
        <v>406.4173042560868</v>
      </c>
      <c r="AB63" t="n">
        <v>578.3027337957333</v>
      </c>
      <c r="AC63" t="n">
        <v>524.1306338333017</v>
      </c>
      <c r="AD63" t="n">
        <v>406417.3042560868</v>
      </c>
      <c r="AE63" t="n">
        <v>578302.7337957333</v>
      </c>
      <c r="AF63" t="n">
        <v>4.409070298805841e-06</v>
      </c>
      <c r="AG63" t="n">
        <v>1.17125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3.5566</v>
      </c>
      <c r="E64" t="n">
        <v>28.12</v>
      </c>
      <c r="F64" t="n">
        <v>24.6</v>
      </c>
      <c r="G64" t="n">
        <v>92.26000000000001</v>
      </c>
      <c r="H64" t="n">
        <v>1.08</v>
      </c>
      <c r="I64" t="n">
        <v>16</v>
      </c>
      <c r="J64" t="n">
        <v>271.05</v>
      </c>
      <c r="K64" t="n">
        <v>58.47</v>
      </c>
      <c r="L64" t="n">
        <v>16.5</v>
      </c>
      <c r="M64" t="n">
        <v>14</v>
      </c>
      <c r="N64" t="n">
        <v>71.06999999999999</v>
      </c>
      <c r="O64" t="n">
        <v>33663.13</v>
      </c>
      <c r="P64" t="n">
        <v>334.66</v>
      </c>
      <c r="Q64" t="n">
        <v>1397.23</v>
      </c>
      <c r="R64" t="n">
        <v>86.86</v>
      </c>
      <c r="S64" t="n">
        <v>66.97</v>
      </c>
      <c r="T64" t="n">
        <v>7352.2</v>
      </c>
      <c r="U64" t="n">
        <v>0.77</v>
      </c>
      <c r="V64" t="n">
        <v>0.86</v>
      </c>
      <c r="W64" t="n">
        <v>5.32</v>
      </c>
      <c r="X64" t="n">
        <v>0.44</v>
      </c>
      <c r="Y64" t="n">
        <v>1</v>
      </c>
      <c r="Z64" t="n">
        <v>10</v>
      </c>
      <c r="AA64" t="n">
        <v>405.863709723928</v>
      </c>
      <c r="AB64" t="n">
        <v>577.515008401147</v>
      </c>
      <c r="AC64" t="n">
        <v>523.4166980584503</v>
      </c>
      <c r="AD64" t="n">
        <v>405863.709723928</v>
      </c>
      <c r="AE64" t="n">
        <v>577515.0084011471</v>
      </c>
      <c r="AF64" t="n">
        <v>4.407830960403883e-06</v>
      </c>
      <c r="AG64" t="n">
        <v>1.171666666666667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3.5569</v>
      </c>
      <c r="E65" t="n">
        <v>28.11</v>
      </c>
      <c r="F65" t="n">
        <v>24.6</v>
      </c>
      <c r="G65" t="n">
        <v>92.26000000000001</v>
      </c>
      <c r="H65" t="n">
        <v>1.1</v>
      </c>
      <c r="I65" t="n">
        <v>16</v>
      </c>
      <c r="J65" t="n">
        <v>271.52</v>
      </c>
      <c r="K65" t="n">
        <v>58.47</v>
      </c>
      <c r="L65" t="n">
        <v>16.75</v>
      </c>
      <c r="M65" t="n">
        <v>14</v>
      </c>
      <c r="N65" t="n">
        <v>71.3</v>
      </c>
      <c r="O65" t="n">
        <v>33722.17</v>
      </c>
      <c r="P65" t="n">
        <v>332.99</v>
      </c>
      <c r="Q65" t="n">
        <v>1397.21</v>
      </c>
      <c r="R65" t="n">
        <v>86.70999999999999</v>
      </c>
      <c r="S65" t="n">
        <v>66.97</v>
      </c>
      <c r="T65" t="n">
        <v>7276.82</v>
      </c>
      <c r="U65" t="n">
        <v>0.77</v>
      </c>
      <c r="V65" t="n">
        <v>0.86</v>
      </c>
      <c r="W65" t="n">
        <v>5.32</v>
      </c>
      <c r="X65" t="n">
        <v>0.44</v>
      </c>
      <c r="Y65" t="n">
        <v>1</v>
      </c>
      <c r="Z65" t="n">
        <v>10</v>
      </c>
      <c r="AA65" t="n">
        <v>404.5722096051118</v>
      </c>
      <c r="AB65" t="n">
        <v>575.6772961738686</v>
      </c>
      <c r="AC65" t="n">
        <v>521.7511322255438</v>
      </c>
      <c r="AD65" t="n">
        <v>404572.2096051117</v>
      </c>
      <c r="AE65" t="n">
        <v>575677.2961738686</v>
      </c>
      <c r="AF65" t="n">
        <v>4.408202761924471e-06</v>
      </c>
      <c r="AG65" t="n">
        <v>1.17125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3.5673</v>
      </c>
      <c r="E66" t="n">
        <v>28.03</v>
      </c>
      <c r="F66" t="n">
        <v>24.57</v>
      </c>
      <c r="G66" t="n">
        <v>98.27</v>
      </c>
      <c r="H66" t="n">
        <v>1.11</v>
      </c>
      <c r="I66" t="n">
        <v>15</v>
      </c>
      <c r="J66" t="n">
        <v>272</v>
      </c>
      <c r="K66" t="n">
        <v>58.47</v>
      </c>
      <c r="L66" t="n">
        <v>17</v>
      </c>
      <c r="M66" t="n">
        <v>13</v>
      </c>
      <c r="N66" t="n">
        <v>71.53</v>
      </c>
      <c r="O66" t="n">
        <v>33781.3</v>
      </c>
      <c r="P66" t="n">
        <v>331.82</v>
      </c>
      <c r="Q66" t="n">
        <v>1397.21</v>
      </c>
      <c r="R66" t="n">
        <v>85.47</v>
      </c>
      <c r="S66" t="n">
        <v>66.97</v>
      </c>
      <c r="T66" t="n">
        <v>6660.69</v>
      </c>
      <c r="U66" t="n">
        <v>0.78</v>
      </c>
      <c r="V66" t="n">
        <v>0.86</v>
      </c>
      <c r="W66" t="n">
        <v>5.32</v>
      </c>
      <c r="X66" t="n">
        <v>0.4</v>
      </c>
      <c r="Y66" t="n">
        <v>1</v>
      </c>
      <c r="Z66" t="n">
        <v>10</v>
      </c>
      <c r="AA66" t="n">
        <v>402.3497225825696</v>
      </c>
      <c r="AB66" t="n">
        <v>572.5148562199048</v>
      </c>
      <c r="AC66" t="n">
        <v>518.884931599703</v>
      </c>
      <c r="AD66" t="n">
        <v>402349.7225825696</v>
      </c>
      <c r="AE66" t="n">
        <v>572514.8562199048</v>
      </c>
      <c r="AF66" t="n">
        <v>4.421091881304834e-06</v>
      </c>
      <c r="AG66" t="n">
        <v>1.167916666666667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3.5677</v>
      </c>
      <c r="E67" t="n">
        <v>28.03</v>
      </c>
      <c r="F67" t="n">
        <v>24.56</v>
      </c>
      <c r="G67" t="n">
        <v>98.26000000000001</v>
      </c>
      <c r="H67" t="n">
        <v>1.13</v>
      </c>
      <c r="I67" t="n">
        <v>15</v>
      </c>
      <c r="J67" t="n">
        <v>272.48</v>
      </c>
      <c r="K67" t="n">
        <v>58.47</v>
      </c>
      <c r="L67" t="n">
        <v>17.25</v>
      </c>
      <c r="M67" t="n">
        <v>13</v>
      </c>
      <c r="N67" t="n">
        <v>71.76000000000001</v>
      </c>
      <c r="O67" t="n">
        <v>33840.65</v>
      </c>
      <c r="P67" t="n">
        <v>330.59</v>
      </c>
      <c r="Q67" t="n">
        <v>1397.2</v>
      </c>
      <c r="R67" t="n">
        <v>85.34999999999999</v>
      </c>
      <c r="S67" t="n">
        <v>66.97</v>
      </c>
      <c r="T67" t="n">
        <v>6602.35</v>
      </c>
      <c r="U67" t="n">
        <v>0.78</v>
      </c>
      <c r="V67" t="n">
        <v>0.86</v>
      </c>
      <c r="W67" t="n">
        <v>5.32</v>
      </c>
      <c r="X67" t="n">
        <v>0.4</v>
      </c>
      <c r="Y67" t="n">
        <v>1</v>
      </c>
      <c r="Z67" t="n">
        <v>10</v>
      </c>
      <c r="AA67" t="n">
        <v>401.328049744793</v>
      </c>
      <c r="AB67" t="n">
        <v>571.0610889000993</v>
      </c>
      <c r="AC67" t="n">
        <v>517.5673449063553</v>
      </c>
      <c r="AD67" t="n">
        <v>401328.049744793</v>
      </c>
      <c r="AE67" t="n">
        <v>571061.0889000993</v>
      </c>
      <c r="AF67" t="n">
        <v>4.421587616665617e-06</v>
      </c>
      <c r="AG67" t="n">
        <v>1.167916666666667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3.5662</v>
      </c>
      <c r="E68" t="n">
        <v>28.04</v>
      </c>
      <c r="F68" t="n">
        <v>24.58</v>
      </c>
      <c r="G68" t="n">
        <v>98.3</v>
      </c>
      <c r="H68" t="n">
        <v>1.14</v>
      </c>
      <c r="I68" t="n">
        <v>15</v>
      </c>
      <c r="J68" t="n">
        <v>272.97</v>
      </c>
      <c r="K68" t="n">
        <v>58.47</v>
      </c>
      <c r="L68" t="n">
        <v>17.5</v>
      </c>
      <c r="M68" t="n">
        <v>13</v>
      </c>
      <c r="N68" t="n">
        <v>71.98999999999999</v>
      </c>
      <c r="O68" t="n">
        <v>33899.96</v>
      </c>
      <c r="P68" t="n">
        <v>329.31</v>
      </c>
      <c r="Q68" t="n">
        <v>1397.26</v>
      </c>
      <c r="R68" t="n">
        <v>85.98999999999999</v>
      </c>
      <c r="S68" t="n">
        <v>66.97</v>
      </c>
      <c r="T68" t="n">
        <v>6920.16</v>
      </c>
      <c r="U68" t="n">
        <v>0.78</v>
      </c>
      <c r="V68" t="n">
        <v>0.86</v>
      </c>
      <c r="W68" t="n">
        <v>5.32</v>
      </c>
      <c r="X68" t="n">
        <v>0.41</v>
      </c>
      <c r="Y68" t="n">
        <v>1</v>
      </c>
      <c r="Z68" t="n">
        <v>10</v>
      </c>
      <c r="AA68" t="n">
        <v>400.6512453687109</v>
      </c>
      <c r="AB68" t="n">
        <v>570.0980447166102</v>
      </c>
      <c r="AC68" t="n">
        <v>516.6945132062722</v>
      </c>
      <c r="AD68" t="n">
        <v>400651.245368711</v>
      </c>
      <c r="AE68" t="n">
        <v>570098.0447166101</v>
      </c>
      <c r="AF68" t="n">
        <v>4.419728609062681e-06</v>
      </c>
      <c r="AG68" t="n">
        <v>1.168333333333333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3.5687</v>
      </c>
      <c r="E69" t="n">
        <v>28.02</v>
      </c>
      <c r="F69" t="n">
        <v>24.56</v>
      </c>
      <c r="G69" t="n">
        <v>98.22</v>
      </c>
      <c r="H69" t="n">
        <v>1.16</v>
      </c>
      <c r="I69" t="n">
        <v>15</v>
      </c>
      <c r="J69" t="n">
        <v>273.45</v>
      </c>
      <c r="K69" t="n">
        <v>58.47</v>
      </c>
      <c r="L69" t="n">
        <v>17.75</v>
      </c>
      <c r="M69" t="n">
        <v>13</v>
      </c>
      <c r="N69" t="n">
        <v>72.22</v>
      </c>
      <c r="O69" t="n">
        <v>33959.36</v>
      </c>
      <c r="P69" t="n">
        <v>326.31</v>
      </c>
      <c r="Q69" t="n">
        <v>1397.24</v>
      </c>
      <c r="R69" t="n">
        <v>85.37</v>
      </c>
      <c r="S69" t="n">
        <v>66.97</v>
      </c>
      <c r="T69" t="n">
        <v>6613.64</v>
      </c>
      <c r="U69" t="n">
        <v>0.78</v>
      </c>
      <c r="V69" t="n">
        <v>0.86</v>
      </c>
      <c r="W69" t="n">
        <v>5.31</v>
      </c>
      <c r="X69" t="n">
        <v>0.39</v>
      </c>
      <c r="Y69" t="n">
        <v>1</v>
      </c>
      <c r="Z69" t="n">
        <v>10</v>
      </c>
      <c r="AA69" t="n">
        <v>398.0115803837678</v>
      </c>
      <c r="AB69" t="n">
        <v>566.3419903825268</v>
      </c>
      <c r="AC69" t="n">
        <v>513.2903046079244</v>
      </c>
      <c r="AD69" t="n">
        <v>398011.5803837678</v>
      </c>
      <c r="AE69" t="n">
        <v>566341.9903825268</v>
      </c>
      <c r="AF69" t="n">
        <v>4.422826955067575e-06</v>
      </c>
      <c r="AG69" t="n">
        <v>1.1675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3.5768</v>
      </c>
      <c r="E70" t="n">
        <v>27.96</v>
      </c>
      <c r="F70" t="n">
        <v>24.54</v>
      </c>
      <c r="G70" t="n">
        <v>105.17</v>
      </c>
      <c r="H70" t="n">
        <v>1.17</v>
      </c>
      <c r="I70" t="n">
        <v>14</v>
      </c>
      <c r="J70" t="n">
        <v>273.93</v>
      </c>
      <c r="K70" t="n">
        <v>58.47</v>
      </c>
      <c r="L70" t="n">
        <v>18</v>
      </c>
      <c r="M70" t="n">
        <v>12</v>
      </c>
      <c r="N70" t="n">
        <v>72.45999999999999</v>
      </c>
      <c r="O70" t="n">
        <v>34018.85</v>
      </c>
      <c r="P70" t="n">
        <v>324.96</v>
      </c>
      <c r="Q70" t="n">
        <v>1397.17</v>
      </c>
      <c r="R70" t="n">
        <v>84.48999999999999</v>
      </c>
      <c r="S70" t="n">
        <v>66.97</v>
      </c>
      <c r="T70" t="n">
        <v>6174.98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395.9924435858468</v>
      </c>
      <c r="AB70" t="n">
        <v>563.4689032429856</v>
      </c>
      <c r="AC70" t="n">
        <v>510.6863518760703</v>
      </c>
      <c r="AD70" t="n">
        <v>395992.4435858468</v>
      </c>
      <c r="AE70" t="n">
        <v>563468.9032429856</v>
      </c>
      <c r="AF70" t="n">
        <v>4.432865596123435e-06</v>
      </c>
      <c r="AG70" t="n">
        <v>1.165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3.5786</v>
      </c>
      <c r="E71" t="n">
        <v>27.94</v>
      </c>
      <c r="F71" t="n">
        <v>24.53</v>
      </c>
      <c r="G71" t="n">
        <v>105.11</v>
      </c>
      <c r="H71" t="n">
        <v>1.18</v>
      </c>
      <c r="I71" t="n">
        <v>14</v>
      </c>
      <c r="J71" t="n">
        <v>274.41</v>
      </c>
      <c r="K71" t="n">
        <v>58.47</v>
      </c>
      <c r="L71" t="n">
        <v>18.25</v>
      </c>
      <c r="M71" t="n">
        <v>12</v>
      </c>
      <c r="N71" t="n">
        <v>72.69</v>
      </c>
      <c r="O71" t="n">
        <v>34078.44</v>
      </c>
      <c r="P71" t="n">
        <v>324.48</v>
      </c>
      <c r="Q71" t="n">
        <v>1397.2</v>
      </c>
      <c r="R71" t="n">
        <v>84.27</v>
      </c>
      <c r="S71" t="n">
        <v>66.97</v>
      </c>
      <c r="T71" t="n">
        <v>6065.15</v>
      </c>
      <c r="U71" t="n">
        <v>0.79</v>
      </c>
      <c r="V71" t="n">
        <v>0.86</v>
      </c>
      <c r="W71" t="n">
        <v>5.32</v>
      </c>
      <c r="X71" t="n">
        <v>0.36</v>
      </c>
      <c r="Y71" t="n">
        <v>1</v>
      </c>
      <c r="Z71" t="n">
        <v>10</v>
      </c>
      <c r="AA71" t="n">
        <v>395.3760745938595</v>
      </c>
      <c r="AB71" t="n">
        <v>562.5918542852751</v>
      </c>
      <c r="AC71" t="n">
        <v>509.891459859755</v>
      </c>
      <c r="AD71" t="n">
        <v>395376.0745938595</v>
      </c>
      <c r="AE71" t="n">
        <v>562591.8542852751</v>
      </c>
      <c r="AF71" t="n">
        <v>4.43509640524696e-06</v>
      </c>
      <c r="AG71" t="n">
        <v>1.164166666666667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3.5785</v>
      </c>
      <c r="E72" t="n">
        <v>27.94</v>
      </c>
      <c r="F72" t="n">
        <v>24.53</v>
      </c>
      <c r="G72" t="n">
        <v>105.11</v>
      </c>
      <c r="H72" t="n">
        <v>1.2</v>
      </c>
      <c r="I72" t="n">
        <v>14</v>
      </c>
      <c r="J72" t="n">
        <v>274.9</v>
      </c>
      <c r="K72" t="n">
        <v>58.47</v>
      </c>
      <c r="L72" t="n">
        <v>18.5</v>
      </c>
      <c r="M72" t="n">
        <v>12</v>
      </c>
      <c r="N72" t="n">
        <v>72.92</v>
      </c>
      <c r="O72" t="n">
        <v>34138.11</v>
      </c>
      <c r="P72" t="n">
        <v>322.93</v>
      </c>
      <c r="Q72" t="n">
        <v>1397.17</v>
      </c>
      <c r="R72" t="n">
        <v>84.37</v>
      </c>
      <c r="S72" t="n">
        <v>66.97</v>
      </c>
      <c r="T72" t="n">
        <v>6116.27</v>
      </c>
      <c r="U72" t="n">
        <v>0.79</v>
      </c>
      <c r="V72" t="n">
        <v>0.86</v>
      </c>
      <c r="W72" t="n">
        <v>5.32</v>
      </c>
      <c r="X72" t="n">
        <v>0.36</v>
      </c>
      <c r="Y72" t="n">
        <v>1</v>
      </c>
      <c r="Z72" t="n">
        <v>10</v>
      </c>
      <c r="AA72" t="n">
        <v>394.2297995865504</v>
      </c>
      <c r="AB72" t="n">
        <v>560.9607869968835</v>
      </c>
      <c r="AC72" t="n">
        <v>508.4131816470991</v>
      </c>
      <c r="AD72" t="n">
        <v>394229.7995865504</v>
      </c>
      <c r="AE72" t="n">
        <v>560960.7869968835</v>
      </c>
      <c r="AF72" t="n">
        <v>4.434972471406764e-06</v>
      </c>
      <c r="AG72" t="n">
        <v>1.164166666666667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3.578</v>
      </c>
      <c r="E73" t="n">
        <v>27.95</v>
      </c>
      <c r="F73" t="n">
        <v>24.53</v>
      </c>
      <c r="G73" t="n">
        <v>105.13</v>
      </c>
      <c r="H73" t="n">
        <v>1.21</v>
      </c>
      <c r="I73" t="n">
        <v>14</v>
      </c>
      <c r="J73" t="n">
        <v>275.38</v>
      </c>
      <c r="K73" t="n">
        <v>58.47</v>
      </c>
      <c r="L73" t="n">
        <v>18.75</v>
      </c>
      <c r="M73" t="n">
        <v>12</v>
      </c>
      <c r="N73" t="n">
        <v>73.16</v>
      </c>
      <c r="O73" t="n">
        <v>34197.87</v>
      </c>
      <c r="P73" t="n">
        <v>318.94</v>
      </c>
      <c r="Q73" t="n">
        <v>1397.2</v>
      </c>
      <c r="R73" t="n">
        <v>84.53</v>
      </c>
      <c r="S73" t="n">
        <v>66.97</v>
      </c>
      <c r="T73" t="n">
        <v>6199.13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391.3087032476602</v>
      </c>
      <c r="AB73" t="n">
        <v>556.8042759901658</v>
      </c>
      <c r="AC73" t="n">
        <v>504.6460288719654</v>
      </c>
      <c r="AD73" t="n">
        <v>391308.7032476602</v>
      </c>
      <c r="AE73" t="n">
        <v>556804.2759901658</v>
      </c>
      <c r="AF73" t="n">
        <v>4.434352802205785e-06</v>
      </c>
      <c r="AG73" t="n">
        <v>1.164583333333333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3.5868</v>
      </c>
      <c r="E74" t="n">
        <v>27.88</v>
      </c>
      <c r="F74" t="n">
        <v>24.51</v>
      </c>
      <c r="G74" t="n">
        <v>113.12</v>
      </c>
      <c r="H74" t="n">
        <v>1.23</v>
      </c>
      <c r="I74" t="n">
        <v>13</v>
      </c>
      <c r="J74" t="n">
        <v>275.87</v>
      </c>
      <c r="K74" t="n">
        <v>58.47</v>
      </c>
      <c r="L74" t="n">
        <v>19</v>
      </c>
      <c r="M74" t="n">
        <v>10</v>
      </c>
      <c r="N74" t="n">
        <v>73.39</v>
      </c>
      <c r="O74" t="n">
        <v>34257.73</v>
      </c>
      <c r="P74" t="n">
        <v>317.84</v>
      </c>
      <c r="Q74" t="n">
        <v>1397.2</v>
      </c>
      <c r="R74" t="n">
        <v>83.64</v>
      </c>
      <c r="S74" t="n">
        <v>66.97</v>
      </c>
      <c r="T74" t="n">
        <v>5758.46</v>
      </c>
      <c r="U74" t="n">
        <v>0.8</v>
      </c>
      <c r="V74" t="n">
        <v>0.86</v>
      </c>
      <c r="W74" t="n">
        <v>5.32</v>
      </c>
      <c r="X74" t="n">
        <v>0.34</v>
      </c>
      <c r="Y74" t="n">
        <v>1</v>
      </c>
      <c r="Z74" t="n">
        <v>10</v>
      </c>
      <c r="AA74" t="n">
        <v>389.4182928325</v>
      </c>
      <c r="AB74" t="n">
        <v>554.1143572794352</v>
      </c>
      <c r="AC74" t="n">
        <v>502.2080863957792</v>
      </c>
      <c r="AD74" t="n">
        <v>389418.2928325</v>
      </c>
      <c r="AE74" t="n">
        <v>554114.3572794353</v>
      </c>
      <c r="AF74" t="n">
        <v>4.445258980143016e-06</v>
      </c>
      <c r="AG74" t="n">
        <v>1.161666666666667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3.5857</v>
      </c>
      <c r="E75" t="n">
        <v>27.89</v>
      </c>
      <c r="F75" t="n">
        <v>24.52</v>
      </c>
      <c r="G75" t="n">
        <v>113.16</v>
      </c>
      <c r="H75" t="n">
        <v>1.24</v>
      </c>
      <c r="I75" t="n">
        <v>13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318.97</v>
      </c>
      <c r="Q75" t="n">
        <v>1397.18</v>
      </c>
      <c r="R75" t="n">
        <v>83.95999999999999</v>
      </c>
      <c r="S75" t="n">
        <v>66.97</v>
      </c>
      <c r="T75" t="n">
        <v>5916.42</v>
      </c>
      <c r="U75" t="n">
        <v>0.8</v>
      </c>
      <c r="V75" t="n">
        <v>0.86</v>
      </c>
      <c r="W75" t="n">
        <v>5.32</v>
      </c>
      <c r="X75" t="n">
        <v>0.35</v>
      </c>
      <c r="Y75" t="n">
        <v>1</v>
      </c>
      <c r="Z75" t="n">
        <v>10</v>
      </c>
      <c r="AA75" t="n">
        <v>390.4366419016215</v>
      </c>
      <c r="AB75" t="n">
        <v>555.5633951143503</v>
      </c>
      <c r="AC75" t="n">
        <v>503.5213866353917</v>
      </c>
      <c r="AD75" t="n">
        <v>390436.6419016215</v>
      </c>
      <c r="AE75" t="n">
        <v>555563.3951143504</v>
      </c>
      <c r="AF75" t="n">
        <v>4.443895707900862e-06</v>
      </c>
      <c r="AG75" t="n">
        <v>1.162083333333333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3.5868</v>
      </c>
      <c r="E76" t="n">
        <v>27.88</v>
      </c>
      <c r="F76" t="n">
        <v>24.51</v>
      </c>
      <c r="G76" t="n">
        <v>113.12</v>
      </c>
      <c r="H76" t="n">
        <v>1.25</v>
      </c>
      <c r="I76" t="n">
        <v>13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318.84</v>
      </c>
      <c r="Q76" t="n">
        <v>1397.18</v>
      </c>
      <c r="R76" t="n">
        <v>83.90000000000001</v>
      </c>
      <c r="S76" t="n">
        <v>66.97</v>
      </c>
      <c r="T76" t="n">
        <v>5886.73</v>
      </c>
      <c r="U76" t="n">
        <v>0.8</v>
      </c>
      <c r="V76" t="n">
        <v>0.86</v>
      </c>
      <c r="W76" t="n">
        <v>5.31</v>
      </c>
      <c r="X76" t="n">
        <v>0.34</v>
      </c>
      <c r="Y76" t="n">
        <v>1</v>
      </c>
      <c r="Z76" t="n">
        <v>10</v>
      </c>
      <c r="AA76" t="n">
        <v>390.1629856109838</v>
      </c>
      <c r="AB76" t="n">
        <v>555.174001800289</v>
      </c>
      <c r="AC76" t="n">
        <v>503.1684694648815</v>
      </c>
      <c r="AD76" t="n">
        <v>390162.9856109837</v>
      </c>
      <c r="AE76" t="n">
        <v>555174.001800289</v>
      </c>
      <c r="AF76" t="n">
        <v>4.445258980143016e-06</v>
      </c>
      <c r="AG76" t="n">
        <v>1.161666666666667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3.5838</v>
      </c>
      <c r="E77" t="n">
        <v>27.9</v>
      </c>
      <c r="F77" t="n">
        <v>24.53</v>
      </c>
      <c r="G77" t="n">
        <v>113.23</v>
      </c>
      <c r="H77" t="n">
        <v>1.27</v>
      </c>
      <c r="I77" t="n">
        <v>13</v>
      </c>
      <c r="J77" t="n">
        <v>277.33</v>
      </c>
      <c r="K77" t="n">
        <v>58.47</v>
      </c>
      <c r="L77" t="n">
        <v>19.75</v>
      </c>
      <c r="M77" t="n">
        <v>7</v>
      </c>
      <c r="N77" t="n">
        <v>74.09999999999999</v>
      </c>
      <c r="O77" t="n">
        <v>34437.85</v>
      </c>
      <c r="P77" t="n">
        <v>319.47</v>
      </c>
      <c r="Q77" t="n">
        <v>1397.23</v>
      </c>
      <c r="R77" t="n">
        <v>84.37</v>
      </c>
      <c r="S77" t="n">
        <v>66.97</v>
      </c>
      <c r="T77" t="n">
        <v>6120.29</v>
      </c>
      <c r="U77" t="n">
        <v>0.79</v>
      </c>
      <c r="V77" t="n">
        <v>0.86</v>
      </c>
      <c r="W77" t="n">
        <v>5.32</v>
      </c>
      <c r="X77" t="n">
        <v>0.37</v>
      </c>
      <c r="Y77" t="n">
        <v>1</v>
      </c>
      <c r="Z77" t="n">
        <v>10</v>
      </c>
      <c r="AA77" t="n">
        <v>391.0704747759792</v>
      </c>
      <c r="AB77" t="n">
        <v>556.4652939266601</v>
      </c>
      <c r="AC77" t="n">
        <v>504.3388007137356</v>
      </c>
      <c r="AD77" t="n">
        <v>391070.4747759792</v>
      </c>
      <c r="AE77" t="n">
        <v>556465.2939266601</v>
      </c>
      <c r="AF77" t="n">
        <v>4.441540964937142e-06</v>
      </c>
      <c r="AG77" t="n">
        <v>1.1625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3.5857</v>
      </c>
      <c r="E78" t="n">
        <v>27.89</v>
      </c>
      <c r="F78" t="n">
        <v>24.52</v>
      </c>
      <c r="G78" t="n">
        <v>113.16</v>
      </c>
      <c r="H78" t="n">
        <v>1.28</v>
      </c>
      <c r="I78" t="n">
        <v>13</v>
      </c>
      <c r="J78" t="n">
        <v>277.82</v>
      </c>
      <c r="K78" t="n">
        <v>58.47</v>
      </c>
      <c r="L78" t="n">
        <v>20</v>
      </c>
      <c r="M78" t="n">
        <v>6</v>
      </c>
      <c r="N78" t="n">
        <v>74.34</v>
      </c>
      <c r="O78" t="n">
        <v>34498.07</v>
      </c>
      <c r="P78" t="n">
        <v>319.68</v>
      </c>
      <c r="Q78" t="n">
        <v>1397.18</v>
      </c>
      <c r="R78" t="n">
        <v>83.77</v>
      </c>
      <c r="S78" t="n">
        <v>66.97</v>
      </c>
      <c r="T78" t="n">
        <v>5819.52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390.9655359756055</v>
      </c>
      <c r="AB78" t="n">
        <v>556.3159735249404</v>
      </c>
      <c r="AC78" t="n">
        <v>504.203467795138</v>
      </c>
      <c r="AD78" t="n">
        <v>390965.5359756055</v>
      </c>
      <c r="AE78" t="n">
        <v>556315.9735249404</v>
      </c>
      <c r="AF78" t="n">
        <v>4.443895707900862e-06</v>
      </c>
      <c r="AG78" t="n">
        <v>1.162083333333333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3.5858</v>
      </c>
      <c r="E79" t="n">
        <v>27.89</v>
      </c>
      <c r="F79" t="n">
        <v>24.52</v>
      </c>
      <c r="G79" t="n">
        <v>113.16</v>
      </c>
      <c r="H79" t="n">
        <v>1.3</v>
      </c>
      <c r="I79" t="n">
        <v>13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318.75</v>
      </c>
      <c r="Q79" t="n">
        <v>1397.2</v>
      </c>
      <c r="R79" t="n">
        <v>83.94</v>
      </c>
      <c r="S79" t="n">
        <v>66.97</v>
      </c>
      <c r="T79" t="n">
        <v>5905.83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390.2622466537953</v>
      </c>
      <c r="AB79" t="n">
        <v>555.3152431593951</v>
      </c>
      <c r="AC79" t="n">
        <v>503.2964801394739</v>
      </c>
      <c r="AD79" t="n">
        <v>390262.2466537953</v>
      </c>
      <c r="AE79" t="n">
        <v>555315.2431593951</v>
      </c>
      <c r="AF79" t="n">
        <v>4.444019641741057e-06</v>
      </c>
      <c r="AG79" t="n">
        <v>1.162083333333333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3.5852</v>
      </c>
      <c r="E80" t="n">
        <v>27.89</v>
      </c>
      <c r="F80" t="n">
        <v>24.52</v>
      </c>
      <c r="G80" t="n">
        <v>113.18</v>
      </c>
      <c r="H80" t="n">
        <v>1.31</v>
      </c>
      <c r="I80" t="n">
        <v>13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316.98</v>
      </c>
      <c r="Q80" t="n">
        <v>1397.28</v>
      </c>
      <c r="R80" t="n">
        <v>83.8</v>
      </c>
      <c r="S80" t="n">
        <v>66.97</v>
      </c>
      <c r="T80" t="n">
        <v>5834.31</v>
      </c>
      <c r="U80" t="n">
        <v>0.8</v>
      </c>
      <c r="V80" t="n">
        <v>0.86</v>
      </c>
      <c r="W80" t="n">
        <v>5.33</v>
      </c>
      <c r="X80" t="n">
        <v>0.36</v>
      </c>
      <c r="Y80" t="n">
        <v>1</v>
      </c>
      <c r="Z80" t="n">
        <v>10</v>
      </c>
      <c r="AA80" t="n">
        <v>389.0066364512894</v>
      </c>
      <c r="AB80" t="n">
        <v>553.5285997141311</v>
      </c>
      <c r="AC80" t="n">
        <v>501.6771992565114</v>
      </c>
      <c r="AD80" t="n">
        <v>389006.6364512893</v>
      </c>
      <c r="AE80" t="n">
        <v>553528.5997141311</v>
      </c>
      <c r="AF80" t="n">
        <v>4.443276038699883e-06</v>
      </c>
      <c r="AG80" t="n">
        <v>1.162083333333333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3.5852</v>
      </c>
      <c r="E81" t="n">
        <v>27.89</v>
      </c>
      <c r="F81" t="n">
        <v>24.52</v>
      </c>
      <c r="G81" t="n">
        <v>113.18</v>
      </c>
      <c r="H81" t="n">
        <v>1.32</v>
      </c>
      <c r="I81" t="n">
        <v>13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317.14</v>
      </c>
      <c r="Q81" t="n">
        <v>1397.22</v>
      </c>
      <c r="R81" t="n">
        <v>83.89</v>
      </c>
      <c r="S81" t="n">
        <v>66.97</v>
      </c>
      <c r="T81" t="n">
        <v>5883.84</v>
      </c>
      <c r="U81" t="n">
        <v>0.8</v>
      </c>
      <c r="V81" t="n">
        <v>0.86</v>
      </c>
      <c r="W81" t="n">
        <v>5.32</v>
      </c>
      <c r="X81" t="n">
        <v>0.36</v>
      </c>
      <c r="Y81" t="n">
        <v>1</v>
      </c>
      <c r="Z81" t="n">
        <v>10</v>
      </c>
      <c r="AA81" t="n">
        <v>389.125840470384</v>
      </c>
      <c r="AB81" t="n">
        <v>553.6982185010281</v>
      </c>
      <c r="AC81" t="n">
        <v>501.8309291233977</v>
      </c>
      <c r="AD81" t="n">
        <v>389125.840470384</v>
      </c>
      <c r="AE81" t="n">
        <v>553698.2185010281</v>
      </c>
      <c r="AF81" t="n">
        <v>4.443276038699883e-06</v>
      </c>
      <c r="AG81" t="n">
        <v>1.162083333333333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3.5854</v>
      </c>
      <c r="E82" t="n">
        <v>27.89</v>
      </c>
      <c r="F82" t="n">
        <v>24.52</v>
      </c>
      <c r="G82" t="n">
        <v>113.17</v>
      </c>
      <c r="H82" t="n">
        <v>1.34</v>
      </c>
      <c r="I82" t="n">
        <v>13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317.08</v>
      </c>
      <c r="Q82" t="n">
        <v>1397.22</v>
      </c>
      <c r="R82" t="n">
        <v>83.81</v>
      </c>
      <c r="S82" t="n">
        <v>66.97</v>
      </c>
      <c r="T82" t="n">
        <v>5840.36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389.0601779342558</v>
      </c>
      <c r="AB82" t="n">
        <v>553.6047854120498</v>
      </c>
      <c r="AC82" t="n">
        <v>501.74624831301</v>
      </c>
      <c r="AD82" t="n">
        <v>389060.1779342558</v>
      </c>
      <c r="AE82" t="n">
        <v>553604.7854120497</v>
      </c>
      <c r="AF82" t="n">
        <v>4.443523906380275e-06</v>
      </c>
      <c r="AG82" t="n">
        <v>1.162083333333333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24.52</v>
      </c>
      <c r="G83" t="n">
        <v>113.18</v>
      </c>
      <c r="H83" t="n">
        <v>1.35</v>
      </c>
      <c r="I83" t="n">
        <v>13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317.35</v>
      </c>
      <c r="Q83" t="n">
        <v>1397.22</v>
      </c>
      <c r="R83" t="n">
        <v>83.83</v>
      </c>
      <c r="S83" t="n">
        <v>66.97</v>
      </c>
      <c r="T83" t="n">
        <v>5853.18</v>
      </c>
      <c r="U83" t="n">
        <v>0.8</v>
      </c>
      <c r="V83" t="n">
        <v>0.86</v>
      </c>
      <c r="W83" t="n">
        <v>5.33</v>
      </c>
      <c r="X83" t="n">
        <v>0.36</v>
      </c>
      <c r="Y83" t="n">
        <v>1</v>
      </c>
      <c r="Z83" t="n">
        <v>10</v>
      </c>
      <c r="AA83" t="n">
        <v>389.282295745446</v>
      </c>
      <c r="AB83" t="n">
        <v>553.9208431588307</v>
      </c>
      <c r="AC83" t="n">
        <v>502.0326995736862</v>
      </c>
      <c r="AD83" t="n">
        <v>389282.295745446</v>
      </c>
      <c r="AE83" t="n">
        <v>553920.8431588308</v>
      </c>
      <c r="AF83" t="n">
        <v>4.443276038699883e-06</v>
      </c>
      <c r="AG83" t="n">
        <v>1.162083333333333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3.5852</v>
      </c>
      <c r="E84" t="n">
        <v>27.89</v>
      </c>
      <c r="F84" t="n">
        <v>24.52</v>
      </c>
      <c r="G84" t="n">
        <v>113.18</v>
      </c>
      <c r="H84" t="n">
        <v>1.36</v>
      </c>
      <c r="I84" t="n">
        <v>13</v>
      </c>
      <c r="J84" t="n">
        <v>280.76</v>
      </c>
      <c r="K84" t="n">
        <v>58.47</v>
      </c>
      <c r="L84" t="n">
        <v>21.5</v>
      </c>
      <c r="M84" t="n">
        <v>0</v>
      </c>
      <c r="N84" t="n">
        <v>75.79000000000001</v>
      </c>
      <c r="O84" t="n">
        <v>34861.41</v>
      </c>
      <c r="P84" t="n">
        <v>317.85</v>
      </c>
      <c r="Q84" t="n">
        <v>1397.22</v>
      </c>
      <c r="R84" t="n">
        <v>83.81999999999999</v>
      </c>
      <c r="S84" t="n">
        <v>66.97</v>
      </c>
      <c r="T84" t="n">
        <v>5848.42</v>
      </c>
      <c r="U84" t="n">
        <v>0.8</v>
      </c>
      <c r="V84" t="n">
        <v>0.86</v>
      </c>
      <c r="W84" t="n">
        <v>5.33</v>
      </c>
      <c r="X84" t="n">
        <v>0.36</v>
      </c>
      <c r="Y84" t="n">
        <v>1</v>
      </c>
      <c r="Z84" t="n">
        <v>10</v>
      </c>
      <c r="AA84" t="n">
        <v>389.6548083051171</v>
      </c>
      <c r="AB84" t="n">
        <v>554.4509018678845</v>
      </c>
      <c r="AC84" t="n">
        <v>502.5131054077061</v>
      </c>
      <c r="AD84" t="n">
        <v>389654.8083051171</v>
      </c>
      <c r="AE84" t="n">
        <v>554450.9018678844</v>
      </c>
      <c r="AF84" t="n">
        <v>4.443276038699883e-06</v>
      </c>
      <c r="AG84" t="n">
        <v>1.162083333333333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3.1069</v>
      </c>
      <c r="E2" t="n">
        <v>32.19</v>
      </c>
      <c r="F2" t="n">
        <v>28.18</v>
      </c>
      <c r="G2" t="n">
        <v>12.16</v>
      </c>
      <c r="H2" t="n">
        <v>0.24</v>
      </c>
      <c r="I2" t="n">
        <v>139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191.2</v>
      </c>
      <c r="Q2" t="n">
        <v>1397.48</v>
      </c>
      <c r="R2" t="n">
        <v>203.57</v>
      </c>
      <c r="S2" t="n">
        <v>66.97</v>
      </c>
      <c r="T2" t="n">
        <v>65089.92</v>
      </c>
      <c r="U2" t="n">
        <v>0.33</v>
      </c>
      <c r="V2" t="n">
        <v>0.75</v>
      </c>
      <c r="W2" t="n">
        <v>5.52</v>
      </c>
      <c r="X2" t="n">
        <v>4.01</v>
      </c>
      <c r="Y2" t="n">
        <v>1</v>
      </c>
      <c r="Z2" t="n">
        <v>10</v>
      </c>
      <c r="AA2" t="n">
        <v>282.7153651791559</v>
      </c>
      <c r="AB2" t="n">
        <v>402.2837287118717</v>
      </c>
      <c r="AC2" t="n">
        <v>364.6000846765012</v>
      </c>
      <c r="AD2" t="n">
        <v>282715.3651791559</v>
      </c>
      <c r="AE2" t="n">
        <v>402283.7287118717</v>
      </c>
      <c r="AF2" t="n">
        <v>6.84731236668243e-06</v>
      </c>
      <c r="AG2" t="n">
        <v>1.34125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3.2584</v>
      </c>
      <c r="E3" t="n">
        <v>30.69</v>
      </c>
      <c r="F3" t="n">
        <v>27.21</v>
      </c>
      <c r="G3" t="n">
        <v>15.55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180.07</v>
      </c>
      <c r="Q3" t="n">
        <v>1397.54</v>
      </c>
      <c r="R3" t="n">
        <v>171.54</v>
      </c>
      <c r="S3" t="n">
        <v>66.97</v>
      </c>
      <c r="T3" t="n">
        <v>49248.86</v>
      </c>
      <c r="U3" t="n">
        <v>0.39</v>
      </c>
      <c r="V3" t="n">
        <v>0.77</v>
      </c>
      <c r="W3" t="n">
        <v>5.47</v>
      </c>
      <c r="X3" t="n">
        <v>3.04</v>
      </c>
      <c r="Y3" t="n">
        <v>1</v>
      </c>
      <c r="Z3" t="n">
        <v>10</v>
      </c>
      <c r="AA3" t="n">
        <v>257.090218507362</v>
      </c>
      <c r="AB3" t="n">
        <v>365.8209791708794</v>
      </c>
      <c r="AC3" t="n">
        <v>331.5529574343606</v>
      </c>
      <c r="AD3" t="n">
        <v>257090.2185073619</v>
      </c>
      <c r="AE3" t="n">
        <v>365820.9791708794</v>
      </c>
      <c r="AF3" t="n">
        <v>7.181203970387854e-06</v>
      </c>
      <c r="AG3" t="n">
        <v>1.27875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3.3709</v>
      </c>
      <c r="E4" t="n">
        <v>29.67</v>
      </c>
      <c r="F4" t="n">
        <v>26.53</v>
      </c>
      <c r="G4" t="n">
        <v>19.18</v>
      </c>
      <c r="H4" t="n">
        <v>0.36</v>
      </c>
      <c r="I4" t="n">
        <v>83</v>
      </c>
      <c r="J4" t="n">
        <v>72.11</v>
      </c>
      <c r="K4" t="n">
        <v>32.27</v>
      </c>
      <c r="L4" t="n">
        <v>1.5</v>
      </c>
      <c r="M4" t="n">
        <v>81</v>
      </c>
      <c r="N4" t="n">
        <v>8.34</v>
      </c>
      <c r="O4" t="n">
        <v>9127.379999999999</v>
      </c>
      <c r="P4" t="n">
        <v>170.78</v>
      </c>
      <c r="Q4" t="n">
        <v>1397.31</v>
      </c>
      <c r="R4" t="n">
        <v>149.78</v>
      </c>
      <c r="S4" t="n">
        <v>66.97</v>
      </c>
      <c r="T4" t="n">
        <v>38475.65</v>
      </c>
      <c r="U4" t="n">
        <v>0.45</v>
      </c>
      <c r="V4" t="n">
        <v>0.79</v>
      </c>
      <c r="W4" t="n">
        <v>5.42</v>
      </c>
      <c r="X4" t="n">
        <v>2.36</v>
      </c>
      <c r="Y4" t="n">
        <v>1</v>
      </c>
      <c r="Z4" t="n">
        <v>10</v>
      </c>
      <c r="AA4" t="n">
        <v>238.8794196322659</v>
      </c>
      <c r="AB4" t="n">
        <v>339.9083158472815</v>
      </c>
      <c r="AC4" t="n">
        <v>308.0676445378394</v>
      </c>
      <c r="AD4" t="n">
        <v>238879.4196322659</v>
      </c>
      <c r="AE4" t="n">
        <v>339908.3158472815</v>
      </c>
      <c r="AF4" t="n">
        <v>7.429143280070101e-06</v>
      </c>
      <c r="AG4" t="n">
        <v>1.23625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3.4468</v>
      </c>
      <c r="E5" t="n">
        <v>29.01</v>
      </c>
      <c r="F5" t="n">
        <v>26.11</v>
      </c>
      <c r="G5" t="n">
        <v>23.04</v>
      </c>
      <c r="H5" t="n">
        <v>0.42</v>
      </c>
      <c r="I5" t="n">
        <v>68</v>
      </c>
      <c r="J5" t="n">
        <v>72.40000000000001</v>
      </c>
      <c r="K5" t="n">
        <v>32.27</v>
      </c>
      <c r="L5" t="n">
        <v>1.75</v>
      </c>
      <c r="M5" t="n">
        <v>66</v>
      </c>
      <c r="N5" t="n">
        <v>8.380000000000001</v>
      </c>
      <c r="O5" t="n">
        <v>9163.799999999999</v>
      </c>
      <c r="P5" t="n">
        <v>163.13</v>
      </c>
      <c r="Q5" t="n">
        <v>1397.26</v>
      </c>
      <c r="R5" t="n">
        <v>135.35</v>
      </c>
      <c r="S5" t="n">
        <v>66.97</v>
      </c>
      <c r="T5" t="n">
        <v>31336.34</v>
      </c>
      <c r="U5" t="n">
        <v>0.49</v>
      </c>
      <c r="V5" t="n">
        <v>0.8100000000000001</v>
      </c>
      <c r="W5" t="n">
        <v>5.42</v>
      </c>
      <c r="X5" t="n">
        <v>1.94</v>
      </c>
      <c r="Y5" t="n">
        <v>1</v>
      </c>
      <c r="Z5" t="n">
        <v>10</v>
      </c>
      <c r="AA5" t="n">
        <v>226.3187702444408</v>
      </c>
      <c r="AB5" t="n">
        <v>322.0354108229133</v>
      </c>
      <c r="AC5" t="n">
        <v>291.8689712627215</v>
      </c>
      <c r="AD5" t="n">
        <v>226318.7702444408</v>
      </c>
      <c r="AE5" t="n">
        <v>322035.4108229133</v>
      </c>
      <c r="AF5" t="n">
        <v>7.596419667669058e-06</v>
      </c>
      <c r="AG5" t="n">
        <v>1.20875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3.5065</v>
      </c>
      <c r="E6" t="n">
        <v>28.52</v>
      </c>
      <c r="F6" t="n">
        <v>25.79</v>
      </c>
      <c r="G6" t="n">
        <v>27.15</v>
      </c>
      <c r="H6" t="n">
        <v>0.48</v>
      </c>
      <c r="I6" t="n">
        <v>57</v>
      </c>
      <c r="J6" t="n">
        <v>72.7</v>
      </c>
      <c r="K6" t="n">
        <v>32.27</v>
      </c>
      <c r="L6" t="n">
        <v>2</v>
      </c>
      <c r="M6" t="n">
        <v>52</v>
      </c>
      <c r="N6" t="n">
        <v>8.43</v>
      </c>
      <c r="O6" t="n">
        <v>9200.25</v>
      </c>
      <c r="P6" t="n">
        <v>155.74</v>
      </c>
      <c r="Q6" t="n">
        <v>1397.32</v>
      </c>
      <c r="R6" t="n">
        <v>125.31</v>
      </c>
      <c r="S6" t="n">
        <v>66.97</v>
      </c>
      <c r="T6" t="n">
        <v>26369.22</v>
      </c>
      <c r="U6" t="n">
        <v>0.53</v>
      </c>
      <c r="V6" t="n">
        <v>0.82</v>
      </c>
      <c r="W6" t="n">
        <v>5.39</v>
      </c>
      <c r="X6" t="n">
        <v>1.62</v>
      </c>
      <c r="Y6" t="n">
        <v>1</v>
      </c>
      <c r="Z6" t="n">
        <v>10</v>
      </c>
      <c r="AA6" t="n">
        <v>215.8129126235999</v>
      </c>
      <c r="AB6" t="n">
        <v>307.086327406985</v>
      </c>
      <c r="AC6" t="n">
        <v>278.3202326728309</v>
      </c>
      <c r="AD6" t="n">
        <v>215812.9126235999</v>
      </c>
      <c r="AE6" t="n">
        <v>307086.327406985</v>
      </c>
      <c r="AF6" t="n">
        <v>7.727992794673771e-06</v>
      </c>
      <c r="AG6" t="n">
        <v>1.188333333333333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3.5371</v>
      </c>
      <c r="E7" t="n">
        <v>28.27</v>
      </c>
      <c r="F7" t="n">
        <v>25.63</v>
      </c>
      <c r="G7" t="n">
        <v>30.16</v>
      </c>
      <c r="H7" t="n">
        <v>0.54</v>
      </c>
      <c r="I7" t="n">
        <v>51</v>
      </c>
      <c r="J7" t="n">
        <v>73</v>
      </c>
      <c r="K7" t="n">
        <v>32.27</v>
      </c>
      <c r="L7" t="n">
        <v>2.25</v>
      </c>
      <c r="M7" t="n">
        <v>31</v>
      </c>
      <c r="N7" t="n">
        <v>8.48</v>
      </c>
      <c r="O7" t="n">
        <v>9236.709999999999</v>
      </c>
      <c r="P7" t="n">
        <v>151.96</v>
      </c>
      <c r="Q7" t="n">
        <v>1397.25</v>
      </c>
      <c r="R7" t="n">
        <v>119.48</v>
      </c>
      <c r="S7" t="n">
        <v>66.97</v>
      </c>
      <c r="T7" t="n">
        <v>23489.17</v>
      </c>
      <c r="U7" t="n">
        <v>0.5600000000000001</v>
      </c>
      <c r="V7" t="n">
        <v>0.82</v>
      </c>
      <c r="W7" t="n">
        <v>5.41</v>
      </c>
      <c r="X7" t="n">
        <v>1.47</v>
      </c>
      <c r="Y7" t="n">
        <v>1</v>
      </c>
      <c r="Z7" t="n">
        <v>10</v>
      </c>
      <c r="AA7" t="n">
        <v>210.5823144350553</v>
      </c>
      <c r="AB7" t="n">
        <v>299.6435605755896</v>
      </c>
      <c r="AC7" t="n">
        <v>271.5746617653436</v>
      </c>
      <c r="AD7" t="n">
        <v>210582.3144350552</v>
      </c>
      <c r="AE7" t="n">
        <v>299643.5605755895</v>
      </c>
      <c r="AF7" t="n">
        <v>7.795432286907341e-06</v>
      </c>
      <c r="AG7" t="n">
        <v>1.177916666666667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3.5525</v>
      </c>
      <c r="E8" t="n">
        <v>28.15</v>
      </c>
      <c r="F8" t="n">
        <v>25.56</v>
      </c>
      <c r="G8" t="n">
        <v>31.95</v>
      </c>
      <c r="H8" t="n">
        <v>0.6</v>
      </c>
      <c r="I8" t="n">
        <v>48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150.05</v>
      </c>
      <c r="Q8" t="n">
        <v>1397.32</v>
      </c>
      <c r="R8" t="n">
        <v>115.89</v>
      </c>
      <c r="S8" t="n">
        <v>66.97</v>
      </c>
      <c r="T8" t="n">
        <v>21705.92</v>
      </c>
      <c r="U8" t="n">
        <v>0.58</v>
      </c>
      <c r="V8" t="n">
        <v>0.82</v>
      </c>
      <c r="W8" t="n">
        <v>5.43</v>
      </c>
      <c r="X8" t="n">
        <v>1.39</v>
      </c>
      <c r="Y8" t="n">
        <v>1</v>
      </c>
      <c r="Z8" t="n">
        <v>10</v>
      </c>
      <c r="AA8" t="n">
        <v>208.0139306717428</v>
      </c>
      <c r="AB8" t="n">
        <v>295.9889343177857</v>
      </c>
      <c r="AC8" t="n">
        <v>268.2623800398986</v>
      </c>
      <c r="AD8" t="n">
        <v>208013.9306717428</v>
      </c>
      <c r="AE8" t="n">
        <v>295988.9343177857</v>
      </c>
      <c r="AF8" t="n">
        <v>7.829372423521622e-06</v>
      </c>
      <c r="AG8" t="n">
        <v>1.172916666666667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3.5523</v>
      </c>
      <c r="E9" t="n">
        <v>28.15</v>
      </c>
      <c r="F9" t="n">
        <v>25.56</v>
      </c>
      <c r="G9" t="n">
        <v>31.95</v>
      </c>
      <c r="H9" t="n">
        <v>0.65</v>
      </c>
      <c r="I9" t="n">
        <v>48</v>
      </c>
      <c r="J9" t="n">
        <v>73.59</v>
      </c>
      <c r="K9" t="n">
        <v>32.27</v>
      </c>
      <c r="L9" t="n">
        <v>2.75</v>
      </c>
      <c r="M9" t="n">
        <v>1</v>
      </c>
      <c r="N9" t="n">
        <v>8.57</v>
      </c>
      <c r="O9" t="n">
        <v>9309.700000000001</v>
      </c>
      <c r="P9" t="n">
        <v>150.37</v>
      </c>
      <c r="Q9" t="n">
        <v>1397.37</v>
      </c>
      <c r="R9" t="n">
        <v>115.78</v>
      </c>
      <c r="S9" t="n">
        <v>66.97</v>
      </c>
      <c r="T9" t="n">
        <v>21651.46</v>
      </c>
      <c r="U9" t="n">
        <v>0.58</v>
      </c>
      <c r="V9" t="n">
        <v>0.82</v>
      </c>
      <c r="W9" t="n">
        <v>5.44</v>
      </c>
      <c r="X9" t="n">
        <v>1.39</v>
      </c>
      <c r="Y9" t="n">
        <v>1</v>
      </c>
      <c r="Z9" t="n">
        <v>10</v>
      </c>
      <c r="AA9" t="n">
        <v>208.2655462295495</v>
      </c>
      <c r="AB9" t="n">
        <v>296.3469652466397</v>
      </c>
      <c r="AC9" t="n">
        <v>268.5868726744751</v>
      </c>
      <c r="AD9" t="n">
        <v>208265.5462295495</v>
      </c>
      <c r="AE9" t="n">
        <v>296346.9652466397</v>
      </c>
      <c r="AF9" t="n">
        <v>7.828931642526631e-06</v>
      </c>
      <c r="AG9" t="n">
        <v>1.172916666666667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3.5523</v>
      </c>
      <c r="E10" t="n">
        <v>28.15</v>
      </c>
      <c r="F10" t="n">
        <v>25.56</v>
      </c>
      <c r="G10" t="n">
        <v>31.95</v>
      </c>
      <c r="H10" t="n">
        <v>0.71</v>
      </c>
      <c r="I10" t="n">
        <v>48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150.93</v>
      </c>
      <c r="Q10" t="n">
        <v>1397.37</v>
      </c>
      <c r="R10" t="n">
        <v>115.82</v>
      </c>
      <c r="S10" t="n">
        <v>66.97</v>
      </c>
      <c r="T10" t="n">
        <v>21669.53</v>
      </c>
      <c r="U10" t="n">
        <v>0.58</v>
      </c>
      <c r="V10" t="n">
        <v>0.82</v>
      </c>
      <c r="W10" t="n">
        <v>5.44</v>
      </c>
      <c r="X10" t="n">
        <v>1.39</v>
      </c>
      <c r="Y10" t="n">
        <v>1</v>
      </c>
      <c r="Z10" t="n">
        <v>10</v>
      </c>
      <c r="AA10" t="n">
        <v>208.6866243683342</v>
      </c>
      <c r="AB10" t="n">
        <v>296.94612929859</v>
      </c>
      <c r="AC10" t="n">
        <v>269.1299104572253</v>
      </c>
      <c r="AD10" t="n">
        <v>208686.6243683342</v>
      </c>
      <c r="AE10" t="n">
        <v>296946.12929859</v>
      </c>
      <c r="AF10" t="n">
        <v>7.828931642526631e-06</v>
      </c>
      <c r="AG10" t="n">
        <v>1.172916666666667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3.3624</v>
      </c>
      <c r="E2" t="n">
        <v>29.74</v>
      </c>
      <c r="F2" t="n">
        <v>26.99</v>
      </c>
      <c r="G2" t="n">
        <v>17.04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106.42</v>
      </c>
      <c r="Q2" t="n">
        <v>1397.78</v>
      </c>
      <c r="R2" t="n">
        <v>159.82</v>
      </c>
      <c r="S2" t="n">
        <v>66.97</v>
      </c>
      <c r="T2" t="n">
        <v>43436.49</v>
      </c>
      <c r="U2" t="n">
        <v>0.42</v>
      </c>
      <c r="V2" t="n">
        <v>0.78</v>
      </c>
      <c r="W2" t="n">
        <v>5.58</v>
      </c>
      <c r="X2" t="n">
        <v>2.82</v>
      </c>
      <c r="Y2" t="n">
        <v>1</v>
      </c>
      <c r="Z2" t="n">
        <v>10</v>
      </c>
      <c r="AA2" t="n">
        <v>167.2004537347634</v>
      </c>
      <c r="AB2" t="n">
        <v>237.914277945645</v>
      </c>
      <c r="AC2" t="n">
        <v>215.6278260681494</v>
      </c>
      <c r="AD2" t="n">
        <v>167200.4537347634</v>
      </c>
      <c r="AE2" t="n">
        <v>237914.2779456449</v>
      </c>
      <c r="AF2" t="n">
        <v>9.800948625023507e-06</v>
      </c>
      <c r="AG2" t="n">
        <v>1.239166666666667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3.3625</v>
      </c>
      <c r="E3" t="n">
        <v>29.74</v>
      </c>
      <c r="F3" t="n">
        <v>26.99</v>
      </c>
      <c r="G3" t="n">
        <v>17.04</v>
      </c>
      <c r="H3" t="n">
        <v>0.53</v>
      </c>
      <c r="I3" t="n">
        <v>95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106.96</v>
      </c>
      <c r="Q3" t="n">
        <v>1397.92</v>
      </c>
      <c r="R3" t="n">
        <v>159.61</v>
      </c>
      <c r="S3" t="n">
        <v>66.97</v>
      </c>
      <c r="T3" t="n">
        <v>43333.74</v>
      </c>
      <c r="U3" t="n">
        <v>0.42</v>
      </c>
      <c r="V3" t="n">
        <v>0.78</v>
      </c>
      <c r="W3" t="n">
        <v>5.59</v>
      </c>
      <c r="X3" t="n">
        <v>2.82</v>
      </c>
      <c r="Y3" t="n">
        <v>1</v>
      </c>
      <c r="Z3" t="n">
        <v>10</v>
      </c>
      <c r="AA3" t="n">
        <v>167.6248277304193</v>
      </c>
      <c r="AB3" t="n">
        <v>238.5181317660152</v>
      </c>
      <c r="AC3" t="n">
        <v>216.1751143085768</v>
      </c>
      <c r="AD3" t="n">
        <v>167624.8277304193</v>
      </c>
      <c r="AE3" t="n">
        <v>238518.1317660152</v>
      </c>
      <c r="AF3" t="n">
        <v>9.801240111718279e-06</v>
      </c>
      <c r="AG3" t="n">
        <v>1.239166666666667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2.4057</v>
      </c>
      <c r="E2" t="n">
        <v>41.57</v>
      </c>
      <c r="F2" t="n">
        <v>31.83</v>
      </c>
      <c r="G2" t="n">
        <v>7.35</v>
      </c>
      <c r="H2" t="n">
        <v>0.12</v>
      </c>
      <c r="I2" t="n">
        <v>260</v>
      </c>
      <c r="J2" t="n">
        <v>141.81</v>
      </c>
      <c r="K2" t="n">
        <v>47.83</v>
      </c>
      <c r="L2" t="n">
        <v>1</v>
      </c>
      <c r="M2" t="n">
        <v>258</v>
      </c>
      <c r="N2" t="n">
        <v>22.98</v>
      </c>
      <c r="O2" t="n">
        <v>17723.39</v>
      </c>
      <c r="P2" t="n">
        <v>359.41</v>
      </c>
      <c r="Q2" t="n">
        <v>1397.83</v>
      </c>
      <c r="R2" t="n">
        <v>321.99</v>
      </c>
      <c r="S2" t="n">
        <v>66.97</v>
      </c>
      <c r="T2" t="n">
        <v>123695.41</v>
      </c>
      <c r="U2" t="n">
        <v>0.21</v>
      </c>
      <c r="V2" t="n">
        <v>0.66</v>
      </c>
      <c r="W2" t="n">
        <v>5.73</v>
      </c>
      <c r="X2" t="n">
        <v>7.65</v>
      </c>
      <c r="Y2" t="n">
        <v>1</v>
      </c>
      <c r="Z2" t="n">
        <v>10</v>
      </c>
      <c r="AA2" t="n">
        <v>631.4753216021925</v>
      </c>
      <c r="AB2" t="n">
        <v>898.5441834855852</v>
      </c>
      <c r="AC2" t="n">
        <v>814.373692004325</v>
      </c>
      <c r="AD2" t="n">
        <v>631475.3216021925</v>
      </c>
      <c r="AE2" t="n">
        <v>898544.1834855853</v>
      </c>
      <c r="AF2" t="n">
        <v>3.767075024667477e-06</v>
      </c>
      <c r="AG2" t="n">
        <v>1.732083333333333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2.655</v>
      </c>
      <c r="E3" t="n">
        <v>37.66</v>
      </c>
      <c r="F3" t="n">
        <v>29.83</v>
      </c>
      <c r="G3" t="n">
        <v>9.23</v>
      </c>
      <c r="H3" t="n">
        <v>0.16</v>
      </c>
      <c r="I3" t="n">
        <v>194</v>
      </c>
      <c r="J3" t="n">
        <v>142.15</v>
      </c>
      <c r="K3" t="n">
        <v>47.83</v>
      </c>
      <c r="L3" t="n">
        <v>1.25</v>
      </c>
      <c r="M3" t="n">
        <v>192</v>
      </c>
      <c r="N3" t="n">
        <v>23.07</v>
      </c>
      <c r="O3" t="n">
        <v>17765.46</v>
      </c>
      <c r="P3" t="n">
        <v>334.73</v>
      </c>
      <c r="Q3" t="n">
        <v>1397.39</v>
      </c>
      <c r="R3" t="n">
        <v>257.11</v>
      </c>
      <c r="S3" t="n">
        <v>66.97</v>
      </c>
      <c r="T3" t="n">
        <v>91585.34</v>
      </c>
      <c r="U3" t="n">
        <v>0.26</v>
      </c>
      <c r="V3" t="n">
        <v>0.71</v>
      </c>
      <c r="W3" t="n">
        <v>5.62</v>
      </c>
      <c r="X3" t="n">
        <v>5.66</v>
      </c>
      <c r="Y3" t="n">
        <v>1</v>
      </c>
      <c r="Z3" t="n">
        <v>10</v>
      </c>
      <c r="AA3" t="n">
        <v>535.317203134382</v>
      </c>
      <c r="AB3" t="n">
        <v>761.7180636224256</v>
      </c>
      <c r="AC3" t="n">
        <v>690.364662238706</v>
      </c>
      <c r="AD3" t="n">
        <v>535317.203134382</v>
      </c>
      <c r="AE3" t="n">
        <v>761718.0636224255</v>
      </c>
      <c r="AF3" t="n">
        <v>4.15745279564873e-06</v>
      </c>
      <c r="AG3" t="n">
        <v>1.569166666666667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2.8261</v>
      </c>
      <c r="E4" t="n">
        <v>35.38</v>
      </c>
      <c r="F4" t="n">
        <v>28.68</v>
      </c>
      <c r="G4" t="n">
        <v>11.1</v>
      </c>
      <c r="H4" t="n">
        <v>0.19</v>
      </c>
      <c r="I4" t="n">
        <v>155</v>
      </c>
      <c r="J4" t="n">
        <v>142.49</v>
      </c>
      <c r="K4" t="n">
        <v>47.83</v>
      </c>
      <c r="L4" t="n">
        <v>1.5</v>
      </c>
      <c r="M4" t="n">
        <v>153</v>
      </c>
      <c r="N4" t="n">
        <v>23.16</v>
      </c>
      <c r="O4" t="n">
        <v>17807.56</v>
      </c>
      <c r="P4" t="n">
        <v>319.94</v>
      </c>
      <c r="Q4" t="n">
        <v>1397.55</v>
      </c>
      <c r="R4" t="n">
        <v>219.26</v>
      </c>
      <c r="S4" t="n">
        <v>66.97</v>
      </c>
      <c r="T4" t="n">
        <v>72856.53</v>
      </c>
      <c r="U4" t="n">
        <v>0.31</v>
      </c>
      <c r="V4" t="n">
        <v>0.73</v>
      </c>
      <c r="W4" t="n">
        <v>5.56</v>
      </c>
      <c r="X4" t="n">
        <v>4.51</v>
      </c>
      <c r="Y4" t="n">
        <v>1</v>
      </c>
      <c r="Z4" t="n">
        <v>10</v>
      </c>
      <c r="AA4" t="n">
        <v>482.3314386224963</v>
      </c>
      <c r="AB4" t="n">
        <v>686.323113287875</v>
      </c>
      <c r="AC4" t="n">
        <v>622.0322806030558</v>
      </c>
      <c r="AD4" t="n">
        <v>482331.4386224963</v>
      </c>
      <c r="AE4" t="n">
        <v>686323.113287875</v>
      </c>
      <c r="AF4" t="n">
        <v>4.425377531368315e-06</v>
      </c>
      <c r="AG4" t="n">
        <v>1.474166666666667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2.9586</v>
      </c>
      <c r="E5" t="n">
        <v>33.8</v>
      </c>
      <c r="F5" t="n">
        <v>27.87</v>
      </c>
      <c r="G5" t="n">
        <v>13.07</v>
      </c>
      <c r="H5" t="n">
        <v>0.22</v>
      </c>
      <c r="I5" t="n">
        <v>128</v>
      </c>
      <c r="J5" t="n">
        <v>142.83</v>
      </c>
      <c r="K5" t="n">
        <v>47.83</v>
      </c>
      <c r="L5" t="n">
        <v>1.75</v>
      </c>
      <c r="M5" t="n">
        <v>126</v>
      </c>
      <c r="N5" t="n">
        <v>23.25</v>
      </c>
      <c r="O5" t="n">
        <v>17849.7</v>
      </c>
      <c r="P5" t="n">
        <v>308.8</v>
      </c>
      <c r="Q5" t="n">
        <v>1397.53</v>
      </c>
      <c r="R5" t="n">
        <v>193.44</v>
      </c>
      <c r="S5" t="n">
        <v>66.97</v>
      </c>
      <c r="T5" t="n">
        <v>60080.74</v>
      </c>
      <c r="U5" t="n">
        <v>0.35</v>
      </c>
      <c r="V5" t="n">
        <v>0.76</v>
      </c>
      <c r="W5" t="n">
        <v>5.5</v>
      </c>
      <c r="X5" t="n">
        <v>3.7</v>
      </c>
      <c r="Y5" t="n">
        <v>1</v>
      </c>
      <c r="Z5" t="n">
        <v>10</v>
      </c>
      <c r="AA5" t="n">
        <v>446.3121458561974</v>
      </c>
      <c r="AB5" t="n">
        <v>635.0702378367375</v>
      </c>
      <c r="AC5" t="n">
        <v>575.580482044906</v>
      </c>
      <c r="AD5" t="n">
        <v>446312.1458561974</v>
      </c>
      <c r="AE5" t="n">
        <v>635070.2378367375</v>
      </c>
      <c r="AF5" t="n">
        <v>4.632858697252857e-06</v>
      </c>
      <c r="AG5" t="n">
        <v>1.408333333333333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3.0615</v>
      </c>
      <c r="E6" t="n">
        <v>32.66</v>
      </c>
      <c r="F6" t="n">
        <v>27.29</v>
      </c>
      <c r="G6" t="n">
        <v>15.02</v>
      </c>
      <c r="H6" t="n">
        <v>0.25</v>
      </c>
      <c r="I6" t="n">
        <v>109</v>
      </c>
      <c r="J6" t="n">
        <v>143.17</v>
      </c>
      <c r="K6" t="n">
        <v>47.83</v>
      </c>
      <c r="L6" t="n">
        <v>2</v>
      </c>
      <c r="M6" t="n">
        <v>107</v>
      </c>
      <c r="N6" t="n">
        <v>23.34</v>
      </c>
      <c r="O6" t="n">
        <v>17891.86</v>
      </c>
      <c r="P6" t="n">
        <v>300.41</v>
      </c>
      <c r="Q6" t="n">
        <v>1397.31</v>
      </c>
      <c r="R6" t="n">
        <v>173.84</v>
      </c>
      <c r="S6" t="n">
        <v>66.97</v>
      </c>
      <c r="T6" t="n">
        <v>50379.09</v>
      </c>
      <c r="U6" t="n">
        <v>0.39</v>
      </c>
      <c r="V6" t="n">
        <v>0.77</v>
      </c>
      <c r="W6" t="n">
        <v>5.48</v>
      </c>
      <c r="X6" t="n">
        <v>3.12</v>
      </c>
      <c r="Y6" t="n">
        <v>1</v>
      </c>
      <c r="Z6" t="n">
        <v>10</v>
      </c>
      <c r="AA6" t="n">
        <v>420.9739437864017</v>
      </c>
      <c r="AB6" t="n">
        <v>599.0157899257342</v>
      </c>
      <c r="AC6" t="n">
        <v>542.9034090660693</v>
      </c>
      <c r="AD6" t="n">
        <v>420973.9437864017</v>
      </c>
      <c r="AE6" t="n">
        <v>599015.7899257343</v>
      </c>
      <c r="AF6" t="n">
        <v>4.793989353626587e-06</v>
      </c>
      <c r="AG6" t="n">
        <v>1.360833333333333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3.1405</v>
      </c>
      <c r="E7" t="n">
        <v>31.84</v>
      </c>
      <c r="F7" t="n">
        <v>26.87</v>
      </c>
      <c r="G7" t="n">
        <v>16.97</v>
      </c>
      <c r="H7" t="n">
        <v>0.28</v>
      </c>
      <c r="I7" t="n">
        <v>95</v>
      </c>
      <c r="J7" t="n">
        <v>143.51</v>
      </c>
      <c r="K7" t="n">
        <v>47.83</v>
      </c>
      <c r="L7" t="n">
        <v>2.25</v>
      </c>
      <c r="M7" t="n">
        <v>93</v>
      </c>
      <c r="N7" t="n">
        <v>23.44</v>
      </c>
      <c r="O7" t="n">
        <v>17934.06</v>
      </c>
      <c r="P7" t="n">
        <v>293.71</v>
      </c>
      <c r="Q7" t="n">
        <v>1397.4</v>
      </c>
      <c r="R7" t="n">
        <v>161</v>
      </c>
      <c r="S7" t="n">
        <v>66.97</v>
      </c>
      <c r="T7" t="n">
        <v>44029.16</v>
      </c>
      <c r="U7" t="n">
        <v>0.42</v>
      </c>
      <c r="V7" t="n">
        <v>0.78</v>
      </c>
      <c r="W7" t="n">
        <v>5.43</v>
      </c>
      <c r="X7" t="n">
        <v>2.7</v>
      </c>
      <c r="Y7" t="n">
        <v>1</v>
      </c>
      <c r="Z7" t="n">
        <v>10</v>
      </c>
      <c r="AA7" t="n">
        <v>402.5595149376232</v>
      </c>
      <c r="AB7" t="n">
        <v>572.8133757248236</v>
      </c>
      <c r="AC7" t="n">
        <v>519.1554875009309</v>
      </c>
      <c r="AD7" t="n">
        <v>402559.5149376232</v>
      </c>
      <c r="AE7" t="n">
        <v>572813.3757248236</v>
      </c>
      <c r="AF7" t="n">
        <v>4.91769510536152e-06</v>
      </c>
      <c r="AG7" t="n">
        <v>1.326666666666667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3.2032</v>
      </c>
      <c r="E8" t="n">
        <v>31.22</v>
      </c>
      <c r="F8" t="n">
        <v>26.56</v>
      </c>
      <c r="G8" t="n">
        <v>18.97</v>
      </c>
      <c r="H8" t="n">
        <v>0.31</v>
      </c>
      <c r="I8" t="n">
        <v>84</v>
      </c>
      <c r="J8" t="n">
        <v>143.86</v>
      </c>
      <c r="K8" t="n">
        <v>47.83</v>
      </c>
      <c r="L8" t="n">
        <v>2.5</v>
      </c>
      <c r="M8" t="n">
        <v>82</v>
      </c>
      <c r="N8" t="n">
        <v>23.53</v>
      </c>
      <c r="O8" t="n">
        <v>17976.29</v>
      </c>
      <c r="P8" t="n">
        <v>288.47</v>
      </c>
      <c r="Q8" t="n">
        <v>1397.4</v>
      </c>
      <c r="R8" t="n">
        <v>150.26</v>
      </c>
      <c r="S8" t="n">
        <v>66.97</v>
      </c>
      <c r="T8" t="n">
        <v>38711.13</v>
      </c>
      <c r="U8" t="n">
        <v>0.45</v>
      </c>
      <c r="V8" t="n">
        <v>0.79</v>
      </c>
      <c r="W8" t="n">
        <v>5.44</v>
      </c>
      <c r="X8" t="n">
        <v>2.4</v>
      </c>
      <c r="Y8" t="n">
        <v>1</v>
      </c>
      <c r="Z8" t="n">
        <v>10</v>
      </c>
      <c r="AA8" t="n">
        <v>388.7742579984691</v>
      </c>
      <c r="AB8" t="n">
        <v>553.1979418087371</v>
      </c>
      <c r="AC8" t="n">
        <v>501.377515496764</v>
      </c>
      <c r="AD8" t="n">
        <v>388774.2579984691</v>
      </c>
      <c r="AE8" t="n">
        <v>553197.9418087371</v>
      </c>
      <c r="AF8" t="n">
        <v>5.015876758953677e-06</v>
      </c>
      <c r="AG8" t="n">
        <v>1.300833333333333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3.2562</v>
      </c>
      <c r="E9" t="n">
        <v>30.71</v>
      </c>
      <c r="F9" t="n">
        <v>26.32</v>
      </c>
      <c r="G9" t="n">
        <v>21.05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283.44</v>
      </c>
      <c r="Q9" t="n">
        <v>1397.36</v>
      </c>
      <c r="R9" t="n">
        <v>142.55</v>
      </c>
      <c r="S9" t="n">
        <v>66.97</v>
      </c>
      <c r="T9" t="n">
        <v>34901.21</v>
      </c>
      <c r="U9" t="n">
        <v>0.47</v>
      </c>
      <c r="V9" t="n">
        <v>0.8</v>
      </c>
      <c r="W9" t="n">
        <v>5.41</v>
      </c>
      <c r="X9" t="n">
        <v>2.15</v>
      </c>
      <c r="Y9" t="n">
        <v>1</v>
      </c>
      <c r="Z9" t="n">
        <v>10</v>
      </c>
      <c r="AA9" t="n">
        <v>377.1503825519125</v>
      </c>
      <c r="AB9" t="n">
        <v>536.6579990512578</v>
      </c>
      <c r="AC9" t="n">
        <v>486.3869401900487</v>
      </c>
      <c r="AD9" t="n">
        <v>377150.3825519125</v>
      </c>
      <c r="AE9" t="n">
        <v>536657.9990512577</v>
      </c>
      <c r="AF9" t="n">
        <v>5.098869225307493e-06</v>
      </c>
      <c r="AG9" t="n">
        <v>1.279583333333333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3.3015</v>
      </c>
      <c r="E10" t="n">
        <v>30.29</v>
      </c>
      <c r="F10" t="n">
        <v>26.1</v>
      </c>
      <c r="G10" t="n">
        <v>23.03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279.19</v>
      </c>
      <c r="Q10" t="n">
        <v>1397.41</v>
      </c>
      <c r="R10" t="n">
        <v>135.11</v>
      </c>
      <c r="S10" t="n">
        <v>66.97</v>
      </c>
      <c r="T10" t="n">
        <v>31217.2</v>
      </c>
      <c r="U10" t="n">
        <v>0.5</v>
      </c>
      <c r="V10" t="n">
        <v>0.8100000000000001</v>
      </c>
      <c r="W10" t="n">
        <v>5.41</v>
      </c>
      <c r="X10" t="n">
        <v>1.93</v>
      </c>
      <c r="Y10" t="n">
        <v>1</v>
      </c>
      <c r="Z10" t="n">
        <v>10</v>
      </c>
      <c r="AA10" t="n">
        <v>367.4794010007151</v>
      </c>
      <c r="AB10" t="n">
        <v>522.8968845244477</v>
      </c>
      <c r="AC10" t="n">
        <v>473.9148883430012</v>
      </c>
      <c r="AD10" t="n">
        <v>367479.4010007151</v>
      </c>
      <c r="AE10" t="n">
        <v>522896.8845244477</v>
      </c>
      <c r="AF10" t="n">
        <v>5.169804295606133e-06</v>
      </c>
      <c r="AG10" t="n">
        <v>1.262083333333333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3.3381</v>
      </c>
      <c r="E11" t="n">
        <v>29.96</v>
      </c>
      <c r="F11" t="n">
        <v>25.94</v>
      </c>
      <c r="G11" t="n">
        <v>25.1</v>
      </c>
      <c r="H11" t="n">
        <v>0.4</v>
      </c>
      <c r="I11" t="n">
        <v>62</v>
      </c>
      <c r="J11" t="n">
        <v>144.89</v>
      </c>
      <c r="K11" t="n">
        <v>47.83</v>
      </c>
      <c r="L11" t="n">
        <v>3.25</v>
      </c>
      <c r="M11" t="n">
        <v>60</v>
      </c>
      <c r="N11" t="n">
        <v>23.81</v>
      </c>
      <c r="O11" t="n">
        <v>18103.18</v>
      </c>
      <c r="P11" t="n">
        <v>275.62</v>
      </c>
      <c r="Q11" t="n">
        <v>1397.34</v>
      </c>
      <c r="R11" t="n">
        <v>130.1</v>
      </c>
      <c r="S11" t="n">
        <v>66.97</v>
      </c>
      <c r="T11" t="n">
        <v>28741.61</v>
      </c>
      <c r="U11" t="n">
        <v>0.51</v>
      </c>
      <c r="V11" t="n">
        <v>0.8100000000000001</v>
      </c>
      <c r="W11" t="n">
        <v>5.4</v>
      </c>
      <c r="X11" t="n">
        <v>1.77</v>
      </c>
      <c r="Y11" t="n">
        <v>1</v>
      </c>
      <c r="Z11" t="n">
        <v>10</v>
      </c>
      <c r="AA11" t="n">
        <v>359.8347407676221</v>
      </c>
      <c r="AB11" t="n">
        <v>512.0190801951529</v>
      </c>
      <c r="AC11" t="n">
        <v>464.0560546480498</v>
      </c>
      <c r="AD11" t="n">
        <v>359834.7407676221</v>
      </c>
      <c r="AE11" t="n">
        <v>512019.0801951529</v>
      </c>
      <c r="AF11" t="n">
        <v>5.227116074258014e-06</v>
      </c>
      <c r="AG11" t="n">
        <v>1.248333333333333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3.3745</v>
      </c>
      <c r="E12" t="n">
        <v>29.63</v>
      </c>
      <c r="F12" t="n">
        <v>25.76</v>
      </c>
      <c r="G12" t="n">
        <v>27.11</v>
      </c>
      <c r="H12" t="n">
        <v>0.43</v>
      </c>
      <c r="I12" t="n">
        <v>57</v>
      </c>
      <c r="J12" t="n">
        <v>145.23</v>
      </c>
      <c r="K12" t="n">
        <v>47.83</v>
      </c>
      <c r="L12" t="n">
        <v>3.5</v>
      </c>
      <c r="M12" t="n">
        <v>55</v>
      </c>
      <c r="N12" t="n">
        <v>23.9</v>
      </c>
      <c r="O12" t="n">
        <v>18145.54</v>
      </c>
      <c r="P12" t="n">
        <v>271.24</v>
      </c>
      <c r="Q12" t="n">
        <v>1397.28</v>
      </c>
      <c r="R12" t="n">
        <v>124.2</v>
      </c>
      <c r="S12" t="n">
        <v>66.97</v>
      </c>
      <c r="T12" t="n">
        <v>25815.56</v>
      </c>
      <c r="U12" t="n">
        <v>0.54</v>
      </c>
      <c r="V12" t="n">
        <v>0.82</v>
      </c>
      <c r="W12" t="n">
        <v>5.39</v>
      </c>
      <c r="X12" t="n">
        <v>1.59</v>
      </c>
      <c r="Y12" t="n">
        <v>1</v>
      </c>
      <c r="Z12" t="n">
        <v>10</v>
      </c>
      <c r="AA12" t="n">
        <v>351.6361292907931</v>
      </c>
      <c r="AB12" t="n">
        <v>500.3530428962301</v>
      </c>
      <c r="AC12" t="n">
        <v>453.4828251499385</v>
      </c>
      <c r="AD12" t="n">
        <v>351636.1292907931</v>
      </c>
      <c r="AE12" t="n">
        <v>500353.0428962301</v>
      </c>
      <c r="AF12" t="n">
        <v>5.284114673791578e-06</v>
      </c>
      <c r="AG12" t="n">
        <v>1.234583333333333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3.3981</v>
      </c>
      <c r="E13" t="n">
        <v>29.43</v>
      </c>
      <c r="F13" t="n">
        <v>25.67</v>
      </c>
      <c r="G13" t="n">
        <v>29.06</v>
      </c>
      <c r="H13" t="n">
        <v>0.46</v>
      </c>
      <c r="I13" t="n">
        <v>53</v>
      </c>
      <c r="J13" t="n">
        <v>145.57</v>
      </c>
      <c r="K13" t="n">
        <v>47.83</v>
      </c>
      <c r="L13" t="n">
        <v>3.75</v>
      </c>
      <c r="M13" t="n">
        <v>51</v>
      </c>
      <c r="N13" t="n">
        <v>23.99</v>
      </c>
      <c r="O13" t="n">
        <v>18187.93</v>
      </c>
      <c r="P13" t="n">
        <v>268.47</v>
      </c>
      <c r="Q13" t="n">
        <v>1397.28</v>
      </c>
      <c r="R13" t="n">
        <v>121.55</v>
      </c>
      <c r="S13" t="n">
        <v>66.97</v>
      </c>
      <c r="T13" t="n">
        <v>24512.88</v>
      </c>
      <c r="U13" t="n">
        <v>0.55</v>
      </c>
      <c r="V13" t="n">
        <v>0.82</v>
      </c>
      <c r="W13" t="n">
        <v>5.38</v>
      </c>
      <c r="X13" t="n">
        <v>1.5</v>
      </c>
      <c r="Y13" t="n">
        <v>1</v>
      </c>
      <c r="Z13" t="n">
        <v>10</v>
      </c>
      <c r="AA13" t="n">
        <v>346.6003964682574</v>
      </c>
      <c r="AB13" t="n">
        <v>493.187555532773</v>
      </c>
      <c r="AC13" t="n">
        <v>446.9885597521549</v>
      </c>
      <c r="AD13" t="n">
        <v>346600.3964682574</v>
      </c>
      <c r="AE13" t="n">
        <v>493187.555532773</v>
      </c>
      <c r="AF13" t="n">
        <v>5.3210698097529e-06</v>
      </c>
      <c r="AG13" t="n">
        <v>1.22625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3.4259</v>
      </c>
      <c r="E14" t="n">
        <v>29.19</v>
      </c>
      <c r="F14" t="n">
        <v>25.55</v>
      </c>
      <c r="G14" t="n">
        <v>31.28</v>
      </c>
      <c r="H14" t="n">
        <v>0.49</v>
      </c>
      <c r="I14" t="n">
        <v>49</v>
      </c>
      <c r="J14" t="n">
        <v>145.92</v>
      </c>
      <c r="K14" t="n">
        <v>47.83</v>
      </c>
      <c r="L14" t="n">
        <v>4</v>
      </c>
      <c r="M14" t="n">
        <v>47</v>
      </c>
      <c r="N14" t="n">
        <v>24.09</v>
      </c>
      <c r="O14" t="n">
        <v>18230.35</v>
      </c>
      <c r="P14" t="n">
        <v>265.4</v>
      </c>
      <c r="Q14" t="n">
        <v>1397.23</v>
      </c>
      <c r="R14" t="n">
        <v>117.34</v>
      </c>
      <c r="S14" t="n">
        <v>66.97</v>
      </c>
      <c r="T14" t="n">
        <v>22426.79</v>
      </c>
      <c r="U14" t="n">
        <v>0.57</v>
      </c>
      <c r="V14" t="n">
        <v>0.82</v>
      </c>
      <c r="W14" t="n">
        <v>5.38</v>
      </c>
      <c r="X14" t="n">
        <v>1.38</v>
      </c>
      <c r="Y14" t="n">
        <v>1</v>
      </c>
      <c r="Z14" t="n">
        <v>10</v>
      </c>
      <c r="AA14" t="n">
        <v>340.8386980709861</v>
      </c>
      <c r="AB14" t="n">
        <v>484.9890711189574</v>
      </c>
      <c r="AC14" t="n">
        <v>439.5580625727944</v>
      </c>
      <c r="AD14" t="n">
        <v>340838.6980709861</v>
      </c>
      <c r="AE14" t="n">
        <v>484989.0711189574</v>
      </c>
      <c r="AF14" t="n">
        <v>5.364601707198864e-06</v>
      </c>
      <c r="AG14" t="n">
        <v>1.21625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3.4453</v>
      </c>
      <c r="E15" t="n">
        <v>29.03</v>
      </c>
      <c r="F15" t="n">
        <v>25.47</v>
      </c>
      <c r="G15" t="n">
        <v>33.22</v>
      </c>
      <c r="H15" t="n">
        <v>0.51</v>
      </c>
      <c r="I15" t="n">
        <v>46</v>
      </c>
      <c r="J15" t="n">
        <v>146.26</v>
      </c>
      <c r="K15" t="n">
        <v>47.83</v>
      </c>
      <c r="L15" t="n">
        <v>4.25</v>
      </c>
      <c r="M15" t="n">
        <v>44</v>
      </c>
      <c r="N15" t="n">
        <v>24.18</v>
      </c>
      <c r="O15" t="n">
        <v>18272.81</v>
      </c>
      <c r="P15" t="n">
        <v>262.32</v>
      </c>
      <c r="Q15" t="n">
        <v>1397.24</v>
      </c>
      <c r="R15" t="n">
        <v>114.68</v>
      </c>
      <c r="S15" t="n">
        <v>66.97</v>
      </c>
      <c r="T15" t="n">
        <v>21112.61</v>
      </c>
      <c r="U15" t="n">
        <v>0.58</v>
      </c>
      <c r="V15" t="n">
        <v>0.83</v>
      </c>
      <c r="W15" t="n">
        <v>5.38</v>
      </c>
      <c r="X15" t="n">
        <v>1.3</v>
      </c>
      <c r="Y15" t="n">
        <v>1</v>
      </c>
      <c r="Z15" t="n">
        <v>10</v>
      </c>
      <c r="AA15" t="n">
        <v>336.1658078025658</v>
      </c>
      <c r="AB15" t="n">
        <v>478.339882738799</v>
      </c>
      <c r="AC15" t="n">
        <v>433.5317322158633</v>
      </c>
      <c r="AD15" t="n">
        <v>336165.8078025659</v>
      </c>
      <c r="AE15" t="n">
        <v>478339.882738799</v>
      </c>
      <c r="AF15" t="n">
        <v>5.394980081675544e-06</v>
      </c>
      <c r="AG15" t="n">
        <v>1.209583333333333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3.4677</v>
      </c>
      <c r="E16" t="n">
        <v>28.84</v>
      </c>
      <c r="F16" t="n">
        <v>25.37</v>
      </c>
      <c r="G16" t="n">
        <v>35.4</v>
      </c>
      <c r="H16" t="n">
        <v>0.54</v>
      </c>
      <c r="I16" t="n">
        <v>43</v>
      </c>
      <c r="J16" t="n">
        <v>146.61</v>
      </c>
      <c r="K16" t="n">
        <v>47.83</v>
      </c>
      <c r="L16" t="n">
        <v>4.5</v>
      </c>
      <c r="M16" t="n">
        <v>41</v>
      </c>
      <c r="N16" t="n">
        <v>24.28</v>
      </c>
      <c r="O16" t="n">
        <v>18315.3</v>
      </c>
      <c r="P16" t="n">
        <v>258.76</v>
      </c>
      <c r="Q16" t="n">
        <v>1397.25</v>
      </c>
      <c r="R16" t="n">
        <v>111.51</v>
      </c>
      <c r="S16" t="n">
        <v>66.97</v>
      </c>
      <c r="T16" t="n">
        <v>19543.02</v>
      </c>
      <c r="U16" t="n">
        <v>0.6</v>
      </c>
      <c r="V16" t="n">
        <v>0.83</v>
      </c>
      <c r="W16" t="n">
        <v>5.37</v>
      </c>
      <c r="X16" t="n">
        <v>1.2</v>
      </c>
      <c r="Y16" t="n">
        <v>1</v>
      </c>
      <c r="Z16" t="n">
        <v>10</v>
      </c>
      <c r="AA16" t="n">
        <v>330.7938345993598</v>
      </c>
      <c r="AB16" t="n">
        <v>470.6959493807501</v>
      </c>
      <c r="AC16" t="n">
        <v>426.6038389139636</v>
      </c>
      <c r="AD16" t="n">
        <v>330793.8345993598</v>
      </c>
      <c r="AE16" t="n">
        <v>470695.9493807501</v>
      </c>
      <c r="AF16" t="n">
        <v>5.430056142926969e-06</v>
      </c>
      <c r="AG16" t="n">
        <v>1.201666666666667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3.4883</v>
      </c>
      <c r="E17" t="n">
        <v>28.67</v>
      </c>
      <c r="F17" t="n">
        <v>25.28</v>
      </c>
      <c r="G17" t="n">
        <v>37.92</v>
      </c>
      <c r="H17" t="n">
        <v>0.57</v>
      </c>
      <c r="I17" t="n">
        <v>40</v>
      </c>
      <c r="J17" t="n">
        <v>146.95</v>
      </c>
      <c r="K17" t="n">
        <v>47.83</v>
      </c>
      <c r="L17" t="n">
        <v>4.75</v>
      </c>
      <c r="M17" t="n">
        <v>38</v>
      </c>
      <c r="N17" t="n">
        <v>24.37</v>
      </c>
      <c r="O17" t="n">
        <v>18357.82</v>
      </c>
      <c r="P17" t="n">
        <v>256.02</v>
      </c>
      <c r="Q17" t="n">
        <v>1397.25</v>
      </c>
      <c r="R17" t="n">
        <v>108.82</v>
      </c>
      <c r="S17" t="n">
        <v>66.97</v>
      </c>
      <c r="T17" t="n">
        <v>18213.62</v>
      </c>
      <c r="U17" t="n">
        <v>0.62</v>
      </c>
      <c r="V17" t="n">
        <v>0.83</v>
      </c>
      <c r="W17" t="n">
        <v>5.36</v>
      </c>
      <c r="X17" t="n">
        <v>1.12</v>
      </c>
      <c r="Y17" t="n">
        <v>1</v>
      </c>
      <c r="Z17" t="n">
        <v>10</v>
      </c>
      <c r="AA17" t="n">
        <v>326.3334463096006</v>
      </c>
      <c r="AB17" t="n">
        <v>464.3491361059567</v>
      </c>
      <c r="AC17" t="n">
        <v>420.8515588880592</v>
      </c>
      <c r="AD17" t="n">
        <v>326333.4463096005</v>
      </c>
      <c r="AE17" t="n">
        <v>464349.1361059567</v>
      </c>
      <c r="AF17" t="n">
        <v>5.462313592113548e-06</v>
      </c>
      <c r="AG17" t="n">
        <v>1.194583333333333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3.5025</v>
      </c>
      <c r="E18" t="n">
        <v>28.55</v>
      </c>
      <c r="F18" t="n">
        <v>25.23</v>
      </c>
      <c r="G18" t="n">
        <v>39.83</v>
      </c>
      <c r="H18" t="n">
        <v>0.6</v>
      </c>
      <c r="I18" t="n">
        <v>38</v>
      </c>
      <c r="J18" t="n">
        <v>147.3</v>
      </c>
      <c r="K18" t="n">
        <v>47.83</v>
      </c>
      <c r="L18" t="n">
        <v>5</v>
      </c>
      <c r="M18" t="n">
        <v>36</v>
      </c>
      <c r="N18" t="n">
        <v>24.47</v>
      </c>
      <c r="O18" t="n">
        <v>18400.38</v>
      </c>
      <c r="P18" t="n">
        <v>252.49</v>
      </c>
      <c r="Q18" t="n">
        <v>1397.18</v>
      </c>
      <c r="R18" t="n">
        <v>107.35</v>
      </c>
      <c r="S18" t="n">
        <v>66.97</v>
      </c>
      <c r="T18" t="n">
        <v>17484.26</v>
      </c>
      <c r="U18" t="n">
        <v>0.62</v>
      </c>
      <c r="V18" t="n">
        <v>0.83</v>
      </c>
      <c r="W18" t="n">
        <v>5.35</v>
      </c>
      <c r="X18" t="n">
        <v>1.06</v>
      </c>
      <c r="Y18" t="n">
        <v>1</v>
      </c>
      <c r="Z18" t="n">
        <v>10</v>
      </c>
      <c r="AA18" t="n">
        <v>322.0915452996809</v>
      </c>
      <c r="AB18" t="n">
        <v>458.3132145916956</v>
      </c>
      <c r="AC18" t="n">
        <v>415.3810480566938</v>
      </c>
      <c r="AD18" t="n">
        <v>322091.5452996809</v>
      </c>
      <c r="AE18" t="n">
        <v>458313.2145916956</v>
      </c>
      <c r="AF18" t="n">
        <v>5.484549309514003e-06</v>
      </c>
      <c r="AG18" t="n">
        <v>1.189583333333333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3.5144</v>
      </c>
      <c r="E19" t="n">
        <v>28.45</v>
      </c>
      <c r="F19" t="n">
        <v>25.19</v>
      </c>
      <c r="G19" t="n">
        <v>41.98</v>
      </c>
      <c r="H19" t="n">
        <v>0.63</v>
      </c>
      <c r="I19" t="n">
        <v>36</v>
      </c>
      <c r="J19" t="n">
        <v>147.64</v>
      </c>
      <c r="K19" t="n">
        <v>47.83</v>
      </c>
      <c r="L19" t="n">
        <v>5.25</v>
      </c>
      <c r="M19" t="n">
        <v>34</v>
      </c>
      <c r="N19" t="n">
        <v>24.56</v>
      </c>
      <c r="O19" t="n">
        <v>18442.97</v>
      </c>
      <c r="P19" t="n">
        <v>250.09</v>
      </c>
      <c r="Q19" t="n">
        <v>1397.22</v>
      </c>
      <c r="R19" t="n">
        <v>105.94</v>
      </c>
      <c r="S19" t="n">
        <v>66.97</v>
      </c>
      <c r="T19" t="n">
        <v>16791.89</v>
      </c>
      <c r="U19" t="n">
        <v>0.63</v>
      </c>
      <c r="V19" t="n">
        <v>0.84</v>
      </c>
      <c r="W19" t="n">
        <v>5.35</v>
      </c>
      <c r="X19" t="n">
        <v>1.02</v>
      </c>
      <c r="Y19" t="n">
        <v>1</v>
      </c>
      <c r="Z19" t="n">
        <v>10</v>
      </c>
      <c r="AA19" t="n">
        <v>318.9960538038157</v>
      </c>
      <c r="AB19" t="n">
        <v>453.9085517592973</v>
      </c>
      <c r="AC19" t="n">
        <v>411.3889889028072</v>
      </c>
      <c r="AD19" t="n">
        <v>318996.0538038157</v>
      </c>
      <c r="AE19" t="n">
        <v>453908.5517592973</v>
      </c>
      <c r="AF19" t="n">
        <v>5.503183467053823e-06</v>
      </c>
      <c r="AG19" t="n">
        <v>1.185416666666667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3.5295</v>
      </c>
      <c r="E20" t="n">
        <v>28.33</v>
      </c>
      <c r="F20" t="n">
        <v>25.12</v>
      </c>
      <c r="G20" t="n">
        <v>44.33</v>
      </c>
      <c r="H20" t="n">
        <v>0.66</v>
      </c>
      <c r="I20" t="n">
        <v>34</v>
      </c>
      <c r="J20" t="n">
        <v>147.99</v>
      </c>
      <c r="K20" t="n">
        <v>47.83</v>
      </c>
      <c r="L20" t="n">
        <v>5.5</v>
      </c>
      <c r="M20" t="n">
        <v>32</v>
      </c>
      <c r="N20" t="n">
        <v>24.66</v>
      </c>
      <c r="O20" t="n">
        <v>18485.59</v>
      </c>
      <c r="P20" t="n">
        <v>247.92</v>
      </c>
      <c r="Q20" t="n">
        <v>1397.28</v>
      </c>
      <c r="R20" t="n">
        <v>103.42</v>
      </c>
      <c r="S20" t="n">
        <v>66.97</v>
      </c>
      <c r="T20" t="n">
        <v>15540.06</v>
      </c>
      <c r="U20" t="n">
        <v>0.65</v>
      </c>
      <c r="V20" t="n">
        <v>0.84</v>
      </c>
      <c r="W20" t="n">
        <v>5.36</v>
      </c>
      <c r="X20" t="n">
        <v>0.96</v>
      </c>
      <c r="Y20" t="n">
        <v>1</v>
      </c>
      <c r="Z20" t="n">
        <v>10</v>
      </c>
      <c r="AA20" t="n">
        <v>315.6751121617592</v>
      </c>
      <c r="AB20" t="n">
        <v>449.1830895059302</v>
      </c>
      <c r="AC20" t="n">
        <v>407.1061809870357</v>
      </c>
      <c r="AD20" t="n">
        <v>315675.1121617592</v>
      </c>
      <c r="AE20" t="n">
        <v>449183.0895059303</v>
      </c>
      <c r="AF20" t="n">
        <v>5.526828490486703e-06</v>
      </c>
      <c r="AG20" t="n">
        <v>1.180416666666667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3.5448</v>
      </c>
      <c r="E21" t="n">
        <v>28.21</v>
      </c>
      <c r="F21" t="n">
        <v>25.06</v>
      </c>
      <c r="G21" t="n">
        <v>46.98</v>
      </c>
      <c r="H21" t="n">
        <v>0.6899999999999999</v>
      </c>
      <c r="I21" t="n">
        <v>32</v>
      </c>
      <c r="J21" t="n">
        <v>148.33</v>
      </c>
      <c r="K21" t="n">
        <v>47.83</v>
      </c>
      <c r="L21" t="n">
        <v>5.75</v>
      </c>
      <c r="M21" t="n">
        <v>30</v>
      </c>
      <c r="N21" t="n">
        <v>24.75</v>
      </c>
      <c r="O21" t="n">
        <v>18528.25</v>
      </c>
      <c r="P21" t="n">
        <v>244.23</v>
      </c>
      <c r="Q21" t="n">
        <v>1397.28</v>
      </c>
      <c r="R21" t="n">
        <v>101.44</v>
      </c>
      <c r="S21" t="n">
        <v>66.97</v>
      </c>
      <c r="T21" t="n">
        <v>14562.21</v>
      </c>
      <c r="U21" t="n">
        <v>0.66</v>
      </c>
      <c r="V21" t="n">
        <v>0.84</v>
      </c>
      <c r="W21" t="n">
        <v>5.35</v>
      </c>
      <c r="X21" t="n">
        <v>0.89</v>
      </c>
      <c r="Y21" t="n">
        <v>1</v>
      </c>
      <c r="Z21" t="n">
        <v>10</v>
      </c>
      <c r="AA21" t="n">
        <v>311.2653591889912</v>
      </c>
      <c r="AB21" t="n">
        <v>442.9083266628878</v>
      </c>
      <c r="AC21" t="n">
        <v>401.4192021195985</v>
      </c>
      <c r="AD21" t="n">
        <v>311265.3591889912</v>
      </c>
      <c r="AE21" t="n">
        <v>442908.3266628878</v>
      </c>
      <c r="AF21" t="n">
        <v>5.550786693037898e-06</v>
      </c>
      <c r="AG21" t="n">
        <v>1.175416666666667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3.559</v>
      </c>
      <c r="E22" t="n">
        <v>28.1</v>
      </c>
      <c r="F22" t="n">
        <v>25</v>
      </c>
      <c r="G22" t="n">
        <v>50.01</v>
      </c>
      <c r="H22" t="n">
        <v>0.71</v>
      </c>
      <c r="I22" t="n">
        <v>30</v>
      </c>
      <c r="J22" t="n">
        <v>148.68</v>
      </c>
      <c r="K22" t="n">
        <v>47.83</v>
      </c>
      <c r="L22" t="n">
        <v>6</v>
      </c>
      <c r="M22" t="n">
        <v>28</v>
      </c>
      <c r="N22" t="n">
        <v>24.85</v>
      </c>
      <c r="O22" t="n">
        <v>18570.94</v>
      </c>
      <c r="P22" t="n">
        <v>241.98</v>
      </c>
      <c r="Q22" t="n">
        <v>1397.24</v>
      </c>
      <c r="R22" t="n">
        <v>99.75</v>
      </c>
      <c r="S22" t="n">
        <v>66.97</v>
      </c>
      <c r="T22" t="n">
        <v>13728.73</v>
      </c>
      <c r="U22" t="n">
        <v>0.67</v>
      </c>
      <c r="V22" t="n">
        <v>0.84</v>
      </c>
      <c r="W22" t="n">
        <v>5.35</v>
      </c>
      <c r="X22" t="n">
        <v>0.84</v>
      </c>
      <c r="Y22" t="n">
        <v>1</v>
      </c>
      <c r="Z22" t="n">
        <v>10</v>
      </c>
      <c r="AA22" t="n">
        <v>308.0688152283166</v>
      </c>
      <c r="AB22" t="n">
        <v>438.3598734061054</v>
      </c>
      <c r="AC22" t="n">
        <v>397.2968220077303</v>
      </c>
      <c r="AD22" t="n">
        <v>308068.8152283166</v>
      </c>
      <c r="AE22" t="n">
        <v>438359.8734061054</v>
      </c>
      <c r="AF22" t="n">
        <v>5.573022410438354e-06</v>
      </c>
      <c r="AG22" t="n">
        <v>1.170833333333333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3.5672</v>
      </c>
      <c r="E23" t="n">
        <v>28.03</v>
      </c>
      <c r="F23" t="n">
        <v>24.97</v>
      </c>
      <c r="G23" t="n">
        <v>51.66</v>
      </c>
      <c r="H23" t="n">
        <v>0.74</v>
      </c>
      <c r="I23" t="n">
        <v>29</v>
      </c>
      <c r="J23" t="n">
        <v>149.02</v>
      </c>
      <c r="K23" t="n">
        <v>47.83</v>
      </c>
      <c r="L23" t="n">
        <v>6.25</v>
      </c>
      <c r="M23" t="n">
        <v>27</v>
      </c>
      <c r="N23" t="n">
        <v>24.95</v>
      </c>
      <c r="O23" t="n">
        <v>18613.66</v>
      </c>
      <c r="P23" t="n">
        <v>238.33</v>
      </c>
      <c r="Q23" t="n">
        <v>1397.2</v>
      </c>
      <c r="R23" t="n">
        <v>98.58</v>
      </c>
      <c r="S23" t="n">
        <v>66.97</v>
      </c>
      <c r="T23" t="n">
        <v>13146.15</v>
      </c>
      <c r="U23" t="n">
        <v>0.68</v>
      </c>
      <c r="V23" t="n">
        <v>0.84</v>
      </c>
      <c r="W23" t="n">
        <v>5.34</v>
      </c>
      <c r="X23" t="n">
        <v>0.8</v>
      </c>
      <c r="Y23" t="n">
        <v>1</v>
      </c>
      <c r="Z23" t="n">
        <v>10</v>
      </c>
      <c r="AA23" t="n">
        <v>304.4925107771844</v>
      </c>
      <c r="AB23" t="n">
        <v>433.2710481535458</v>
      </c>
      <c r="AC23" t="n">
        <v>392.6846888649652</v>
      </c>
      <c r="AD23" t="n">
        <v>304492.5107771844</v>
      </c>
      <c r="AE23" t="n">
        <v>433271.0481535458</v>
      </c>
      <c r="AF23" t="n">
        <v>5.585862754289323e-06</v>
      </c>
      <c r="AG23" t="n">
        <v>1.167916666666667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3.5829</v>
      </c>
      <c r="E24" t="n">
        <v>27.91</v>
      </c>
      <c r="F24" t="n">
        <v>24.9</v>
      </c>
      <c r="G24" t="n">
        <v>55.34</v>
      </c>
      <c r="H24" t="n">
        <v>0.77</v>
      </c>
      <c r="I24" t="n">
        <v>27</v>
      </c>
      <c r="J24" t="n">
        <v>149.37</v>
      </c>
      <c r="K24" t="n">
        <v>47.83</v>
      </c>
      <c r="L24" t="n">
        <v>6.5</v>
      </c>
      <c r="M24" t="n">
        <v>25</v>
      </c>
      <c r="N24" t="n">
        <v>25.04</v>
      </c>
      <c r="O24" t="n">
        <v>18656.42</v>
      </c>
      <c r="P24" t="n">
        <v>235.88</v>
      </c>
      <c r="Q24" t="n">
        <v>1397.28</v>
      </c>
      <c r="R24" t="n">
        <v>96.59</v>
      </c>
      <c r="S24" t="n">
        <v>66.97</v>
      </c>
      <c r="T24" t="n">
        <v>12162.94</v>
      </c>
      <c r="U24" t="n">
        <v>0.6899999999999999</v>
      </c>
      <c r="V24" t="n">
        <v>0.85</v>
      </c>
      <c r="W24" t="n">
        <v>5.34</v>
      </c>
      <c r="X24" t="n">
        <v>0.74</v>
      </c>
      <c r="Y24" t="n">
        <v>1</v>
      </c>
      <c r="Z24" t="n">
        <v>10</v>
      </c>
      <c r="AA24" t="n">
        <v>301.0231490047844</v>
      </c>
      <c r="AB24" t="n">
        <v>428.3343946781782</v>
      </c>
      <c r="AC24" t="n">
        <v>388.2104729156875</v>
      </c>
      <c r="AD24" t="n">
        <v>301023.1490047845</v>
      </c>
      <c r="AE24" t="n">
        <v>428334.3946781782</v>
      </c>
      <c r="AF24" t="n">
        <v>5.610447315077151e-06</v>
      </c>
      <c r="AG24" t="n">
        <v>1.162916666666667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3.589</v>
      </c>
      <c r="E25" t="n">
        <v>27.86</v>
      </c>
      <c r="F25" t="n">
        <v>24.88</v>
      </c>
      <c r="G25" t="n">
        <v>57.42</v>
      </c>
      <c r="H25" t="n">
        <v>0.8</v>
      </c>
      <c r="I25" t="n">
        <v>26</v>
      </c>
      <c r="J25" t="n">
        <v>149.72</v>
      </c>
      <c r="K25" t="n">
        <v>47.83</v>
      </c>
      <c r="L25" t="n">
        <v>6.75</v>
      </c>
      <c r="M25" t="n">
        <v>24</v>
      </c>
      <c r="N25" t="n">
        <v>25.14</v>
      </c>
      <c r="O25" t="n">
        <v>18699.2</v>
      </c>
      <c r="P25" t="n">
        <v>231.89</v>
      </c>
      <c r="Q25" t="n">
        <v>1397.23</v>
      </c>
      <c r="R25" t="n">
        <v>95.86</v>
      </c>
      <c r="S25" t="n">
        <v>66.97</v>
      </c>
      <c r="T25" t="n">
        <v>11803.15</v>
      </c>
      <c r="U25" t="n">
        <v>0.7</v>
      </c>
      <c r="V25" t="n">
        <v>0.85</v>
      </c>
      <c r="W25" t="n">
        <v>5.34</v>
      </c>
      <c r="X25" t="n">
        <v>0.72</v>
      </c>
      <c r="Y25" t="n">
        <v>1</v>
      </c>
      <c r="Z25" t="n">
        <v>10</v>
      </c>
      <c r="AA25" t="n">
        <v>297.4531662382124</v>
      </c>
      <c r="AB25" t="n">
        <v>423.2545647302603</v>
      </c>
      <c r="AC25" t="n">
        <v>383.6064924487576</v>
      </c>
      <c r="AD25" t="n">
        <v>297453.1662382124</v>
      </c>
      <c r="AE25" t="n">
        <v>423254.5647302603</v>
      </c>
      <c r="AF25" t="n">
        <v>5.619999278185797e-06</v>
      </c>
      <c r="AG25" t="n">
        <v>1.160833333333333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3.5969</v>
      </c>
      <c r="E26" t="n">
        <v>27.8</v>
      </c>
      <c r="F26" t="n">
        <v>24.85</v>
      </c>
      <c r="G26" t="n">
        <v>59.64</v>
      </c>
      <c r="H26" t="n">
        <v>0.83</v>
      </c>
      <c r="I26" t="n">
        <v>25</v>
      </c>
      <c r="J26" t="n">
        <v>150.07</v>
      </c>
      <c r="K26" t="n">
        <v>47.83</v>
      </c>
      <c r="L26" t="n">
        <v>7</v>
      </c>
      <c r="M26" t="n">
        <v>23</v>
      </c>
      <c r="N26" t="n">
        <v>25.24</v>
      </c>
      <c r="O26" t="n">
        <v>18742.03</v>
      </c>
      <c r="P26" t="n">
        <v>230.13</v>
      </c>
      <c r="Q26" t="n">
        <v>1397.21</v>
      </c>
      <c r="R26" t="n">
        <v>94.75</v>
      </c>
      <c r="S26" t="n">
        <v>66.97</v>
      </c>
      <c r="T26" t="n">
        <v>11252.74</v>
      </c>
      <c r="U26" t="n">
        <v>0.71</v>
      </c>
      <c r="V26" t="n">
        <v>0.85</v>
      </c>
      <c r="W26" t="n">
        <v>5.34</v>
      </c>
      <c r="X26" t="n">
        <v>0.6899999999999999</v>
      </c>
      <c r="Y26" t="n">
        <v>1</v>
      </c>
      <c r="Z26" t="n">
        <v>10</v>
      </c>
      <c r="AA26" t="n">
        <v>295.3615470084027</v>
      </c>
      <c r="AB26" t="n">
        <v>420.2783402782212</v>
      </c>
      <c r="AC26" t="n">
        <v>380.9090637192778</v>
      </c>
      <c r="AD26" t="n">
        <v>295361.5470084027</v>
      </c>
      <c r="AE26" t="n">
        <v>420278.3402782212</v>
      </c>
      <c r="AF26" t="n">
        <v>5.632369853359291e-06</v>
      </c>
      <c r="AG26" t="n">
        <v>1.158333333333333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3.6029</v>
      </c>
      <c r="E27" t="n">
        <v>27.76</v>
      </c>
      <c r="F27" t="n">
        <v>24.83</v>
      </c>
      <c r="G27" t="n">
        <v>62.08</v>
      </c>
      <c r="H27" t="n">
        <v>0.85</v>
      </c>
      <c r="I27" t="n">
        <v>24</v>
      </c>
      <c r="J27" t="n">
        <v>150.41</v>
      </c>
      <c r="K27" t="n">
        <v>47.83</v>
      </c>
      <c r="L27" t="n">
        <v>7.25</v>
      </c>
      <c r="M27" t="n">
        <v>20</v>
      </c>
      <c r="N27" t="n">
        <v>25.33</v>
      </c>
      <c r="O27" t="n">
        <v>18784.88</v>
      </c>
      <c r="P27" t="n">
        <v>227.91</v>
      </c>
      <c r="Q27" t="n">
        <v>1397.22</v>
      </c>
      <c r="R27" t="n">
        <v>94.22</v>
      </c>
      <c r="S27" t="n">
        <v>66.97</v>
      </c>
      <c r="T27" t="n">
        <v>10989.98</v>
      </c>
      <c r="U27" t="n">
        <v>0.71</v>
      </c>
      <c r="V27" t="n">
        <v>0.85</v>
      </c>
      <c r="W27" t="n">
        <v>5.34</v>
      </c>
      <c r="X27" t="n">
        <v>0.67</v>
      </c>
      <c r="Y27" t="n">
        <v>1</v>
      </c>
      <c r="Z27" t="n">
        <v>10</v>
      </c>
      <c r="AA27" t="n">
        <v>293.1389967697478</v>
      </c>
      <c r="AB27" t="n">
        <v>417.1158103722541</v>
      </c>
      <c r="AC27" t="n">
        <v>378.0427815676239</v>
      </c>
      <c r="AD27" t="n">
        <v>293138.9967697478</v>
      </c>
      <c r="AE27" t="n">
        <v>417115.8103722542</v>
      </c>
      <c r="AF27" t="n">
        <v>5.64176522690878e-06</v>
      </c>
      <c r="AG27" t="n">
        <v>1.156666666666667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3.611</v>
      </c>
      <c r="E28" t="n">
        <v>27.69</v>
      </c>
      <c r="F28" t="n">
        <v>24.8</v>
      </c>
      <c r="G28" t="n">
        <v>64.7</v>
      </c>
      <c r="H28" t="n">
        <v>0.88</v>
      </c>
      <c r="I28" t="n">
        <v>23</v>
      </c>
      <c r="J28" t="n">
        <v>150.76</v>
      </c>
      <c r="K28" t="n">
        <v>47.83</v>
      </c>
      <c r="L28" t="n">
        <v>7.5</v>
      </c>
      <c r="M28" t="n">
        <v>18</v>
      </c>
      <c r="N28" t="n">
        <v>25.43</v>
      </c>
      <c r="O28" t="n">
        <v>18827.77</v>
      </c>
      <c r="P28" t="n">
        <v>225.08</v>
      </c>
      <c r="Q28" t="n">
        <v>1397.24</v>
      </c>
      <c r="R28" t="n">
        <v>92.94</v>
      </c>
      <c r="S28" t="n">
        <v>66.97</v>
      </c>
      <c r="T28" t="n">
        <v>10356.24</v>
      </c>
      <c r="U28" t="n">
        <v>0.72</v>
      </c>
      <c r="V28" t="n">
        <v>0.85</v>
      </c>
      <c r="W28" t="n">
        <v>5.34</v>
      </c>
      <c r="X28" t="n">
        <v>0.64</v>
      </c>
      <c r="Y28" t="n">
        <v>1</v>
      </c>
      <c r="Z28" t="n">
        <v>10</v>
      </c>
      <c r="AA28" t="n">
        <v>290.2536142166537</v>
      </c>
      <c r="AB28" t="n">
        <v>413.0101175264362</v>
      </c>
      <c r="AC28" t="n">
        <v>374.3216865980754</v>
      </c>
      <c r="AD28" t="n">
        <v>290253.6142166537</v>
      </c>
      <c r="AE28" t="n">
        <v>413010.1175264362</v>
      </c>
      <c r="AF28" t="n">
        <v>5.65444898120059e-06</v>
      </c>
      <c r="AG28" t="n">
        <v>1.15375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3.6183</v>
      </c>
      <c r="E29" t="n">
        <v>27.64</v>
      </c>
      <c r="F29" t="n">
        <v>24.77</v>
      </c>
      <c r="G29" t="n">
        <v>67.56</v>
      </c>
      <c r="H29" t="n">
        <v>0.91</v>
      </c>
      <c r="I29" t="n">
        <v>22</v>
      </c>
      <c r="J29" t="n">
        <v>151.11</v>
      </c>
      <c r="K29" t="n">
        <v>47.83</v>
      </c>
      <c r="L29" t="n">
        <v>7.75</v>
      </c>
      <c r="M29" t="n">
        <v>12</v>
      </c>
      <c r="N29" t="n">
        <v>25.53</v>
      </c>
      <c r="O29" t="n">
        <v>18870.7</v>
      </c>
      <c r="P29" t="n">
        <v>223.12</v>
      </c>
      <c r="Q29" t="n">
        <v>1397.27</v>
      </c>
      <c r="R29" t="n">
        <v>92.03</v>
      </c>
      <c r="S29" t="n">
        <v>66.97</v>
      </c>
      <c r="T29" t="n">
        <v>9908.99</v>
      </c>
      <c r="U29" t="n">
        <v>0.73</v>
      </c>
      <c r="V29" t="n">
        <v>0.85</v>
      </c>
      <c r="W29" t="n">
        <v>5.34</v>
      </c>
      <c r="X29" t="n">
        <v>0.61</v>
      </c>
      <c r="Y29" t="n">
        <v>1</v>
      </c>
      <c r="Z29" t="n">
        <v>10</v>
      </c>
      <c r="AA29" t="n">
        <v>288.092314292817</v>
      </c>
      <c r="AB29" t="n">
        <v>409.934742434337</v>
      </c>
      <c r="AC29" t="n">
        <v>371.5343950946836</v>
      </c>
      <c r="AD29" t="n">
        <v>288092.314292817</v>
      </c>
      <c r="AE29" t="n">
        <v>409934.742434337</v>
      </c>
      <c r="AF29" t="n">
        <v>5.665880019019135e-06</v>
      </c>
      <c r="AG29" t="n">
        <v>1.151666666666667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3.6169</v>
      </c>
      <c r="E30" t="n">
        <v>27.65</v>
      </c>
      <c r="F30" t="n">
        <v>24.78</v>
      </c>
      <c r="G30" t="n">
        <v>67.59</v>
      </c>
      <c r="H30" t="n">
        <v>0.9399999999999999</v>
      </c>
      <c r="I30" t="n">
        <v>22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221.83</v>
      </c>
      <c r="Q30" t="n">
        <v>1397.17</v>
      </c>
      <c r="R30" t="n">
        <v>91.88</v>
      </c>
      <c r="S30" t="n">
        <v>66.97</v>
      </c>
      <c r="T30" t="n">
        <v>9831.4</v>
      </c>
      <c r="U30" t="n">
        <v>0.73</v>
      </c>
      <c r="V30" t="n">
        <v>0.85</v>
      </c>
      <c r="W30" t="n">
        <v>5.36</v>
      </c>
      <c r="X30" t="n">
        <v>0.62</v>
      </c>
      <c r="Y30" t="n">
        <v>1</v>
      </c>
      <c r="Z30" t="n">
        <v>10</v>
      </c>
      <c r="AA30" t="n">
        <v>287.2950184542685</v>
      </c>
      <c r="AB30" t="n">
        <v>408.8002475241841</v>
      </c>
      <c r="AC30" t="n">
        <v>370.5061731936107</v>
      </c>
      <c r="AD30" t="n">
        <v>287295.0184542685</v>
      </c>
      <c r="AE30" t="n">
        <v>408800.2475241841</v>
      </c>
      <c r="AF30" t="n">
        <v>5.66368776519092e-06</v>
      </c>
      <c r="AG30" t="n">
        <v>1.152083333333333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3.6173</v>
      </c>
      <c r="E31" t="n">
        <v>27.64</v>
      </c>
      <c r="F31" t="n">
        <v>24.78</v>
      </c>
      <c r="G31" t="n">
        <v>67.58</v>
      </c>
      <c r="H31" t="n">
        <v>0.96</v>
      </c>
      <c r="I31" t="n">
        <v>22</v>
      </c>
      <c r="J31" t="n">
        <v>151.81</v>
      </c>
      <c r="K31" t="n">
        <v>47.83</v>
      </c>
      <c r="L31" t="n">
        <v>8.25</v>
      </c>
      <c r="M31" t="n">
        <v>2</v>
      </c>
      <c r="N31" t="n">
        <v>25.73</v>
      </c>
      <c r="O31" t="n">
        <v>18956.65</v>
      </c>
      <c r="P31" t="n">
        <v>221.45</v>
      </c>
      <c r="Q31" t="n">
        <v>1397.2</v>
      </c>
      <c r="R31" t="n">
        <v>91.95999999999999</v>
      </c>
      <c r="S31" t="n">
        <v>66.97</v>
      </c>
      <c r="T31" t="n">
        <v>9871.040000000001</v>
      </c>
      <c r="U31" t="n">
        <v>0.73</v>
      </c>
      <c r="V31" t="n">
        <v>0.85</v>
      </c>
      <c r="W31" t="n">
        <v>5.35</v>
      </c>
      <c r="X31" t="n">
        <v>0.62</v>
      </c>
      <c r="Y31" t="n">
        <v>1</v>
      </c>
      <c r="Z31" t="n">
        <v>10</v>
      </c>
      <c r="AA31" t="n">
        <v>286.9798960406968</v>
      </c>
      <c r="AB31" t="n">
        <v>408.3518508852113</v>
      </c>
      <c r="AC31" t="n">
        <v>370.0997797929588</v>
      </c>
      <c r="AD31" t="n">
        <v>286979.8960406968</v>
      </c>
      <c r="AE31" t="n">
        <v>408351.8508852113</v>
      </c>
      <c r="AF31" t="n">
        <v>5.664314123427552e-06</v>
      </c>
      <c r="AG31" t="n">
        <v>1.151666666666667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3.6154</v>
      </c>
      <c r="E32" t="n">
        <v>27.66</v>
      </c>
      <c r="F32" t="n">
        <v>24.8</v>
      </c>
      <c r="G32" t="n">
        <v>67.62</v>
      </c>
      <c r="H32" t="n">
        <v>0.99</v>
      </c>
      <c r="I32" t="n">
        <v>22</v>
      </c>
      <c r="J32" t="n">
        <v>152.15</v>
      </c>
      <c r="K32" t="n">
        <v>47.83</v>
      </c>
      <c r="L32" t="n">
        <v>8.5</v>
      </c>
      <c r="M32" t="n">
        <v>2</v>
      </c>
      <c r="N32" t="n">
        <v>25.83</v>
      </c>
      <c r="O32" t="n">
        <v>18999.67</v>
      </c>
      <c r="P32" t="n">
        <v>221.44</v>
      </c>
      <c r="Q32" t="n">
        <v>1397.17</v>
      </c>
      <c r="R32" t="n">
        <v>92.20999999999999</v>
      </c>
      <c r="S32" t="n">
        <v>66.97</v>
      </c>
      <c r="T32" t="n">
        <v>9994.959999999999</v>
      </c>
      <c r="U32" t="n">
        <v>0.73</v>
      </c>
      <c r="V32" t="n">
        <v>0.85</v>
      </c>
      <c r="W32" t="n">
        <v>5.36</v>
      </c>
      <c r="X32" t="n">
        <v>0.63</v>
      </c>
      <c r="Y32" t="n">
        <v>1</v>
      </c>
      <c r="Z32" t="n">
        <v>10</v>
      </c>
      <c r="AA32" t="n">
        <v>287.2142556430519</v>
      </c>
      <c r="AB32" t="n">
        <v>408.6853278245885</v>
      </c>
      <c r="AC32" t="n">
        <v>370.402018515673</v>
      </c>
      <c r="AD32" t="n">
        <v>287214.2556430519</v>
      </c>
      <c r="AE32" t="n">
        <v>408685.3278245885</v>
      </c>
      <c r="AF32" t="n">
        <v>5.661338921803548e-06</v>
      </c>
      <c r="AG32" t="n">
        <v>1.1525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3.624</v>
      </c>
      <c r="E33" t="n">
        <v>27.59</v>
      </c>
      <c r="F33" t="n">
        <v>24.76</v>
      </c>
      <c r="G33" t="n">
        <v>70.73999999999999</v>
      </c>
      <c r="H33" t="n">
        <v>1.02</v>
      </c>
      <c r="I33" t="n">
        <v>21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221.22</v>
      </c>
      <c r="Q33" t="n">
        <v>1397.22</v>
      </c>
      <c r="R33" t="n">
        <v>91.18000000000001</v>
      </c>
      <c r="S33" t="n">
        <v>66.97</v>
      </c>
      <c r="T33" t="n">
        <v>9487.75</v>
      </c>
      <c r="U33" t="n">
        <v>0.73</v>
      </c>
      <c r="V33" t="n">
        <v>0.85</v>
      </c>
      <c r="W33" t="n">
        <v>5.35</v>
      </c>
      <c r="X33" t="n">
        <v>0.59</v>
      </c>
      <c r="Y33" t="n">
        <v>1</v>
      </c>
      <c r="Z33" t="n">
        <v>10</v>
      </c>
      <c r="AA33" t="n">
        <v>286.1935534455737</v>
      </c>
      <c r="AB33" t="n">
        <v>407.2329416564519</v>
      </c>
      <c r="AC33" t="n">
        <v>369.0856835955876</v>
      </c>
      <c r="AD33" t="n">
        <v>286193.5534455737</v>
      </c>
      <c r="AE33" t="n">
        <v>407232.9416564519</v>
      </c>
      <c r="AF33" t="n">
        <v>5.674805623891149e-06</v>
      </c>
      <c r="AG33" t="n">
        <v>1.149583333333333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3.6245</v>
      </c>
      <c r="E34" t="n">
        <v>27.59</v>
      </c>
      <c r="F34" t="n">
        <v>24.75</v>
      </c>
      <c r="G34" t="n">
        <v>70.73</v>
      </c>
      <c r="H34" t="n">
        <v>1.04</v>
      </c>
      <c r="I34" t="n">
        <v>21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221.6</v>
      </c>
      <c r="Q34" t="n">
        <v>1397.34</v>
      </c>
      <c r="R34" t="n">
        <v>90.84999999999999</v>
      </c>
      <c r="S34" t="n">
        <v>66.97</v>
      </c>
      <c r="T34" t="n">
        <v>9319.530000000001</v>
      </c>
      <c r="U34" t="n">
        <v>0.74</v>
      </c>
      <c r="V34" t="n">
        <v>0.85</v>
      </c>
      <c r="W34" t="n">
        <v>5.36</v>
      </c>
      <c r="X34" t="n">
        <v>0.59</v>
      </c>
      <c r="Y34" t="n">
        <v>1</v>
      </c>
      <c r="Z34" t="n">
        <v>10</v>
      </c>
      <c r="AA34" t="n">
        <v>286.3913303782924</v>
      </c>
      <c r="AB34" t="n">
        <v>407.5143640754168</v>
      </c>
      <c r="AC34" t="n">
        <v>369.3407439683077</v>
      </c>
      <c r="AD34" t="n">
        <v>286391.3303782924</v>
      </c>
      <c r="AE34" t="n">
        <v>407514.3640754168</v>
      </c>
      <c r="AF34" t="n">
        <v>5.675588571686939e-06</v>
      </c>
      <c r="AG34" t="n">
        <v>1.149583333333333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2.1077</v>
      </c>
      <c r="E2" t="n">
        <v>47.44</v>
      </c>
      <c r="F2" t="n">
        <v>33.68</v>
      </c>
      <c r="G2" t="n">
        <v>6.34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440.61</v>
      </c>
      <c r="Q2" t="n">
        <v>1397.88</v>
      </c>
      <c r="R2" t="n">
        <v>382.23</v>
      </c>
      <c r="S2" t="n">
        <v>66.97</v>
      </c>
      <c r="T2" t="n">
        <v>153520.06</v>
      </c>
      <c r="U2" t="n">
        <v>0.18</v>
      </c>
      <c r="V2" t="n">
        <v>0.63</v>
      </c>
      <c r="W2" t="n">
        <v>5.85</v>
      </c>
      <c r="X2" t="n">
        <v>9.5</v>
      </c>
      <c r="Y2" t="n">
        <v>1</v>
      </c>
      <c r="Z2" t="n">
        <v>10</v>
      </c>
      <c r="AA2" t="n">
        <v>865.4137900981505</v>
      </c>
      <c r="AB2" t="n">
        <v>1231.421879524814</v>
      </c>
      <c r="AC2" t="n">
        <v>1116.069305076767</v>
      </c>
      <c r="AD2" t="n">
        <v>865413.7900981505</v>
      </c>
      <c r="AE2" t="n">
        <v>1231421.879524814</v>
      </c>
      <c r="AF2" t="n">
        <v>2.982264847880637e-06</v>
      </c>
      <c r="AG2" t="n">
        <v>1.976666666666667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2.3945</v>
      </c>
      <c r="E3" t="n">
        <v>41.76</v>
      </c>
      <c r="F3" t="n">
        <v>31.02</v>
      </c>
      <c r="G3" t="n">
        <v>7.95</v>
      </c>
      <c r="H3" t="n">
        <v>0.13</v>
      </c>
      <c r="I3" t="n">
        <v>234</v>
      </c>
      <c r="J3" t="n">
        <v>177.1</v>
      </c>
      <c r="K3" t="n">
        <v>52.44</v>
      </c>
      <c r="L3" t="n">
        <v>1.25</v>
      </c>
      <c r="M3" t="n">
        <v>232</v>
      </c>
      <c r="N3" t="n">
        <v>33.41</v>
      </c>
      <c r="O3" t="n">
        <v>22076.81</v>
      </c>
      <c r="P3" t="n">
        <v>404.18</v>
      </c>
      <c r="Q3" t="n">
        <v>1397.71</v>
      </c>
      <c r="R3" t="n">
        <v>296.55</v>
      </c>
      <c r="S3" t="n">
        <v>66.97</v>
      </c>
      <c r="T3" t="n">
        <v>111108.29</v>
      </c>
      <c r="U3" t="n">
        <v>0.23</v>
      </c>
      <c r="V3" t="n">
        <v>0.68</v>
      </c>
      <c r="W3" t="n">
        <v>5.66</v>
      </c>
      <c r="X3" t="n">
        <v>6.85</v>
      </c>
      <c r="Y3" t="n">
        <v>1</v>
      </c>
      <c r="Z3" t="n">
        <v>10</v>
      </c>
      <c r="AA3" t="n">
        <v>701.4395854783294</v>
      </c>
      <c r="AB3" t="n">
        <v>998.0983231441999</v>
      </c>
      <c r="AC3" t="n">
        <v>904.6021679748681</v>
      </c>
      <c r="AD3" t="n">
        <v>701439.5854783293</v>
      </c>
      <c r="AE3" t="n">
        <v>998098.3231441999</v>
      </c>
      <c r="AF3" t="n">
        <v>3.388069069720637e-06</v>
      </c>
      <c r="AG3" t="n">
        <v>1.74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2.5924</v>
      </c>
      <c r="E4" t="n">
        <v>38.57</v>
      </c>
      <c r="F4" t="n">
        <v>29.58</v>
      </c>
      <c r="G4" t="n">
        <v>9.59</v>
      </c>
      <c r="H4" t="n">
        <v>0.15</v>
      </c>
      <c r="I4" t="n">
        <v>185</v>
      </c>
      <c r="J4" t="n">
        <v>177.47</v>
      </c>
      <c r="K4" t="n">
        <v>52.44</v>
      </c>
      <c r="L4" t="n">
        <v>1.5</v>
      </c>
      <c r="M4" t="n">
        <v>183</v>
      </c>
      <c r="N4" t="n">
        <v>33.53</v>
      </c>
      <c r="O4" t="n">
        <v>22122.46</v>
      </c>
      <c r="P4" t="n">
        <v>383.85</v>
      </c>
      <c r="Q4" t="n">
        <v>1397.57</v>
      </c>
      <c r="R4" t="n">
        <v>248.56</v>
      </c>
      <c r="S4" t="n">
        <v>66.97</v>
      </c>
      <c r="T4" t="n">
        <v>87354.24000000001</v>
      </c>
      <c r="U4" t="n">
        <v>0.27</v>
      </c>
      <c r="V4" t="n">
        <v>0.71</v>
      </c>
      <c r="W4" t="n">
        <v>5.61</v>
      </c>
      <c r="X4" t="n">
        <v>5.4</v>
      </c>
      <c r="Y4" t="n">
        <v>1</v>
      </c>
      <c r="Z4" t="n">
        <v>10</v>
      </c>
      <c r="AA4" t="n">
        <v>617.1260980013258</v>
      </c>
      <c r="AB4" t="n">
        <v>878.1262653769577</v>
      </c>
      <c r="AC4" t="n">
        <v>795.8684079473259</v>
      </c>
      <c r="AD4" t="n">
        <v>617126.0980013257</v>
      </c>
      <c r="AE4" t="n">
        <v>878126.2653769577</v>
      </c>
      <c r="AF4" t="n">
        <v>3.668085302294332e-06</v>
      </c>
      <c r="AG4" t="n">
        <v>1.607083333333333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2.7419</v>
      </c>
      <c r="E5" t="n">
        <v>36.47</v>
      </c>
      <c r="F5" t="n">
        <v>28.61</v>
      </c>
      <c r="G5" t="n">
        <v>11.22</v>
      </c>
      <c r="H5" t="n">
        <v>0.17</v>
      </c>
      <c r="I5" t="n">
        <v>153</v>
      </c>
      <c r="J5" t="n">
        <v>177.84</v>
      </c>
      <c r="K5" t="n">
        <v>52.44</v>
      </c>
      <c r="L5" t="n">
        <v>1.75</v>
      </c>
      <c r="M5" t="n">
        <v>151</v>
      </c>
      <c r="N5" t="n">
        <v>33.65</v>
      </c>
      <c r="O5" t="n">
        <v>22168.15</v>
      </c>
      <c r="P5" t="n">
        <v>369.68</v>
      </c>
      <c r="Q5" t="n">
        <v>1397.51</v>
      </c>
      <c r="R5" t="n">
        <v>217.39</v>
      </c>
      <c r="S5" t="n">
        <v>66.97</v>
      </c>
      <c r="T5" t="n">
        <v>71930.78999999999</v>
      </c>
      <c r="U5" t="n">
        <v>0.31</v>
      </c>
      <c r="V5" t="n">
        <v>0.74</v>
      </c>
      <c r="W5" t="n">
        <v>5.55</v>
      </c>
      <c r="X5" t="n">
        <v>4.44</v>
      </c>
      <c r="Y5" t="n">
        <v>1</v>
      </c>
      <c r="Z5" t="n">
        <v>10</v>
      </c>
      <c r="AA5" t="n">
        <v>563.429985634354</v>
      </c>
      <c r="AB5" t="n">
        <v>801.7205408892388</v>
      </c>
      <c r="AC5" t="n">
        <v>726.6199357130978</v>
      </c>
      <c r="AD5" t="n">
        <v>563429.9856343541</v>
      </c>
      <c r="AE5" t="n">
        <v>801720.5408892388</v>
      </c>
      <c r="AF5" t="n">
        <v>3.879618535087498e-06</v>
      </c>
      <c r="AG5" t="n">
        <v>1.519583333333333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2.8535</v>
      </c>
      <c r="E6" t="n">
        <v>35.05</v>
      </c>
      <c r="F6" t="n">
        <v>27.97</v>
      </c>
      <c r="G6" t="n">
        <v>12.81</v>
      </c>
      <c r="H6" t="n">
        <v>0.2</v>
      </c>
      <c r="I6" t="n">
        <v>131</v>
      </c>
      <c r="J6" t="n">
        <v>178.21</v>
      </c>
      <c r="K6" t="n">
        <v>52.44</v>
      </c>
      <c r="L6" t="n">
        <v>2</v>
      </c>
      <c r="M6" t="n">
        <v>129</v>
      </c>
      <c r="N6" t="n">
        <v>33.77</v>
      </c>
      <c r="O6" t="n">
        <v>22213.89</v>
      </c>
      <c r="P6" t="n">
        <v>359.99</v>
      </c>
      <c r="Q6" t="n">
        <v>1397.48</v>
      </c>
      <c r="R6" t="n">
        <v>196.11</v>
      </c>
      <c r="S6" t="n">
        <v>66.97</v>
      </c>
      <c r="T6" t="n">
        <v>61400.9</v>
      </c>
      <c r="U6" t="n">
        <v>0.34</v>
      </c>
      <c r="V6" t="n">
        <v>0.75</v>
      </c>
      <c r="W6" t="n">
        <v>5.51</v>
      </c>
      <c r="X6" t="n">
        <v>3.8</v>
      </c>
      <c r="Y6" t="n">
        <v>1</v>
      </c>
      <c r="Z6" t="n">
        <v>10</v>
      </c>
      <c r="AA6" t="n">
        <v>528.2614942408875</v>
      </c>
      <c r="AB6" t="n">
        <v>751.678294893964</v>
      </c>
      <c r="AC6" t="n">
        <v>681.2653617518336</v>
      </c>
      <c r="AD6" t="n">
        <v>528261.4942408875</v>
      </c>
      <c r="AE6" t="n">
        <v>751678.294893964</v>
      </c>
      <c r="AF6" t="n">
        <v>4.037525617226075e-06</v>
      </c>
      <c r="AG6" t="n">
        <v>1.460416666666666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2.9538</v>
      </c>
      <c r="E7" t="n">
        <v>33.85</v>
      </c>
      <c r="F7" t="n">
        <v>27.42</v>
      </c>
      <c r="G7" t="n">
        <v>14.56</v>
      </c>
      <c r="H7" t="n">
        <v>0.22</v>
      </c>
      <c r="I7" t="n">
        <v>113</v>
      </c>
      <c r="J7" t="n">
        <v>178.59</v>
      </c>
      <c r="K7" t="n">
        <v>52.44</v>
      </c>
      <c r="L7" t="n">
        <v>2.25</v>
      </c>
      <c r="M7" t="n">
        <v>111</v>
      </c>
      <c r="N7" t="n">
        <v>33.89</v>
      </c>
      <c r="O7" t="n">
        <v>22259.66</v>
      </c>
      <c r="P7" t="n">
        <v>351.2</v>
      </c>
      <c r="Q7" t="n">
        <v>1397.55</v>
      </c>
      <c r="R7" t="n">
        <v>178.49</v>
      </c>
      <c r="S7" t="n">
        <v>66.97</v>
      </c>
      <c r="T7" t="n">
        <v>52682.51</v>
      </c>
      <c r="U7" t="n">
        <v>0.38</v>
      </c>
      <c r="V7" t="n">
        <v>0.77</v>
      </c>
      <c r="W7" t="n">
        <v>5.48</v>
      </c>
      <c r="X7" t="n">
        <v>3.25</v>
      </c>
      <c r="Y7" t="n">
        <v>1</v>
      </c>
      <c r="Z7" t="n">
        <v>10</v>
      </c>
      <c r="AA7" t="n">
        <v>499.087502551708</v>
      </c>
      <c r="AB7" t="n">
        <v>710.1657929091548</v>
      </c>
      <c r="AC7" t="n">
        <v>643.6415140579284</v>
      </c>
      <c r="AD7" t="n">
        <v>499087.502551708</v>
      </c>
      <c r="AE7" t="n">
        <v>710165.7929091548</v>
      </c>
      <c r="AF7" t="n">
        <v>4.179443899829116e-06</v>
      </c>
      <c r="AG7" t="n">
        <v>1.410416666666667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3.0284</v>
      </c>
      <c r="E8" t="n">
        <v>33.02</v>
      </c>
      <c r="F8" t="n">
        <v>27.04</v>
      </c>
      <c r="G8" t="n">
        <v>16.23</v>
      </c>
      <c r="H8" t="n">
        <v>0.25</v>
      </c>
      <c r="I8" t="n">
        <v>100</v>
      </c>
      <c r="J8" t="n">
        <v>178.96</v>
      </c>
      <c r="K8" t="n">
        <v>52.44</v>
      </c>
      <c r="L8" t="n">
        <v>2.5</v>
      </c>
      <c r="M8" t="n">
        <v>98</v>
      </c>
      <c r="N8" t="n">
        <v>34.02</v>
      </c>
      <c r="O8" t="n">
        <v>22305.48</v>
      </c>
      <c r="P8" t="n">
        <v>345</v>
      </c>
      <c r="Q8" t="n">
        <v>1397.41</v>
      </c>
      <c r="R8" t="n">
        <v>166.13</v>
      </c>
      <c r="S8" t="n">
        <v>66.97</v>
      </c>
      <c r="T8" t="n">
        <v>46567.23</v>
      </c>
      <c r="U8" t="n">
        <v>0.4</v>
      </c>
      <c r="V8" t="n">
        <v>0.78</v>
      </c>
      <c r="W8" t="n">
        <v>5.46</v>
      </c>
      <c r="X8" t="n">
        <v>2.88</v>
      </c>
      <c r="Y8" t="n">
        <v>1</v>
      </c>
      <c r="Z8" t="n">
        <v>10</v>
      </c>
      <c r="AA8" t="n">
        <v>479.1160469011093</v>
      </c>
      <c r="AB8" t="n">
        <v>681.747841016665</v>
      </c>
      <c r="AC8" t="n">
        <v>617.8855937289871</v>
      </c>
      <c r="AD8" t="n">
        <v>479116.0469011093</v>
      </c>
      <c r="AE8" t="n">
        <v>681747.841016665</v>
      </c>
      <c r="AF8" t="n">
        <v>4.284998275523899e-06</v>
      </c>
      <c r="AG8" t="n">
        <v>1.375833333333333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3.0892</v>
      </c>
      <c r="E9" t="n">
        <v>32.37</v>
      </c>
      <c r="F9" t="n">
        <v>26.75</v>
      </c>
      <c r="G9" t="n">
        <v>17.83</v>
      </c>
      <c r="H9" t="n">
        <v>0.27</v>
      </c>
      <c r="I9" t="n">
        <v>90</v>
      </c>
      <c r="J9" t="n">
        <v>179.33</v>
      </c>
      <c r="K9" t="n">
        <v>52.44</v>
      </c>
      <c r="L9" t="n">
        <v>2.75</v>
      </c>
      <c r="M9" t="n">
        <v>88</v>
      </c>
      <c r="N9" t="n">
        <v>34.14</v>
      </c>
      <c r="O9" t="n">
        <v>22351.34</v>
      </c>
      <c r="P9" t="n">
        <v>339.87</v>
      </c>
      <c r="Q9" t="n">
        <v>1397.23</v>
      </c>
      <c r="R9" t="n">
        <v>156.57</v>
      </c>
      <c r="S9" t="n">
        <v>66.97</v>
      </c>
      <c r="T9" t="n">
        <v>41835.94</v>
      </c>
      <c r="U9" t="n">
        <v>0.43</v>
      </c>
      <c r="V9" t="n">
        <v>0.79</v>
      </c>
      <c r="W9" t="n">
        <v>5.45</v>
      </c>
      <c r="X9" t="n">
        <v>2.58</v>
      </c>
      <c r="Y9" t="n">
        <v>1</v>
      </c>
      <c r="Z9" t="n">
        <v>10</v>
      </c>
      <c r="AA9" t="n">
        <v>463.5986005176266</v>
      </c>
      <c r="AB9" t="n">
        <v>659.6676255063403</v>
      </c>
      <c r="AC9" t="n">
        <v>597.8737268048242</v>
      </c>
      <c r="AD9" t="n">
        <v>463598.6005176266</v>
      </c>
      <c r="AE9" t="n">
        <v>659667.6255063403</v>
      </c>
      <c r="AF9" t="n">
        <v>4.37102650665316e-06</v>
      </c>
      <c r="AG9" t="n">
        <v>1.34875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3.1468</v>
      </c>
      <c r="E10" t="n">
        <v>31.78</v>
      </c>
      <c r="F10" t="n">
        <v>26.48</v>
      </c>
      <c r="G10" t="n">
        <v>19.61</v>
      </c>
      <c r="H10" t="n">
        <v>0.3</v>
      </c>
      <c r="I10" t="n">
        <v>81</v>
      </c>
      <c r="J10" t="n">
        <v>179.7</v>
      </c>
      <c r="K10" t="n">
        <v>52.44</v>
      </c>
      <c r="L10" t="n">
        <v>3</v>
      </c>
      <c r="M10" t="n">
        <v>79</v>
      </c>
      <c r="N10" t="n">
        <v>34.26</v>
      </c>
      <c r="O10" t="n">
        <v>22397.24</v>
      </c>
      <c r="P10" t="n">
        <v>334.58</v>
      </c>
      <c r="Q10" t="n">
        <v>1397.28</v>
      </c>
      <c r="R10" t="n">
        <v>147.61</v>
      </c>
      <c r="S10" t="n">
        <v>66.97</v>
      </c>
      <c r="T10" t="n">
        <v>37400.85</v>
      </c>
      <c r="U10" t="n">
        <v>0.45</v>
      </c>
      <c r="V10" t="n">
        <v>0.79</v>
      </c>
      <c r="W10" t="n">
        <v>5.44</v>
      </c>
      <c r="X10" t="n">
        <v>2.31</v>
      </c>
      <c r="Y10" t="n">
        <v>1</v>
      </c>
      <c r="Z10" t="n">
        <v>10</v>
      </c>
      <c r="AA10" t="n">
        <v>449.1140007946534</v>
      </c>
      <c r="AB10" t="n">
        <v>639.0570768655874</v>
      </c>
      <c r="AC10" t="n">
        <v>579.1938567448095</v>
      </c>
      <c r="AD10" t="n">
        <v>449114.0007946534</v>
      </c>
      <c r="AE10" t="n">
        <v>639057.0768655874</v>
      </c>
      <c r="AF10" t="n">
        <v>4.452526936144038e-06</v>
      </c>
      <c r="AG10" t="n">
        <v>1.324166666666667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3.1925</v>
      </c>
      <c r="E11" t="n">
        <v>31.32</v>
      </c>
      <c r="F11" t="n">
        <v>26.27</v>
      </c>
      <c r="G11" t="n">
        <v>21.3</v>
      </c>
      <c r="H11" t="n">
        <v>0.32</v>
      </c>
      <c r="I11" t="n">
        <v>74</v>
      </c>
      <c r="J11" t="n">
        <v>180.07</v>
      </c>
      <c r="K11" t="n">
        <v>52.44</v>
      </c>
      <c r="L11" t="n">
        <v>3.25</v>
      </c>
      <c r="M11" t="n">
        <v>72</v>
      </c>
      <c r="N11" t="n">
        <v>34.38</v>
      </c>
      <c r="O11" t="n">
        <v>22443.18</v>
      </c>
      <c r="P11" t="n">
        <v>330.73</v>
      </c>
      <c r="Q11" t="n">
        <v>1397.37</v>
      </c>
      <c r="R11" t="n">
        <v>140.64</v>
      </c>
      <c r="S11" t="n">
        <v>66.97</v>
      </c>
      <c r="T11" t="n">
        <v>33953.35</v>
      </c>
      <c r="U11" t="n">
        <v>0.48</v>
      </c>
      <c r="V11" t="n">
        <v>0.8</v>
      </c>
      <c r="W11" t="n">
        <v>5.43</v>
      </c>
      <c r="X11" t="n">
        <v>2.1</v>
      </c>
      <c r="Y11" t="n">
        <v>1</v>
      </c>
      <c r="Z11" t="n">
        <v>10</v>
      </c>
      <c r="AA11" t="n">
        <v>438.3047762702614</v>
      </c>
      <c r="AB11" t="n">
        <v>623.6763240600206</v>
      </c>
      <c r="AC11" t="n">
        <v>565.2538850903393</v>
      </c>
      <c r="AD11" t="n">
        <v>438304.7762702614</v>
      </c>
      <c r="AE11" t="n">
        <v>623676.3240600206</v>
      </c>
      <c r="AF11" t="n">
        <v>4.517189603292183e-06</v>
      </c>
      <c r="AG11" t="n">
        <v>1.305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3.2314</v>
      </c>
      <c r="E12" t="n">
        <v>30.95</v>
      </c>
      <c r="F12" t="n">
        <v>26.11</v>
      </c>
      <c r="G12" t="n">
        <v>23.04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326.93</v>
      </c>
      <c r="Q12" t="n">
        <v>1397.35</v>
      </c>
      <c r="R12" t="n">
        <v>135.72</v>
      </c>
      <c r="S12" t="n">
        <v>66.97</v>
      </c>
      <c r="T12" t="n">
        <v>31519.54</v>
      </c>
      <c r="U12" t="n">
        <v>0.49</v>
      </c>
      <c r="V12" t="n">
        <v>0.8100000000000001</v>
      </c>
      <c r="W12" t="n">
        <v>5.41</v>
      </c>
      <c r="X12" t="n">
        <v>1.94</v>
      </c>
      <c r="Y12" t="n">
        <v>1</v>
      </c>
      <c r="Z12" t="n">
        <v>10</v>
      </c>
      <c r="AA12" t="n">
        <v>429.021097790477</v>
      </c>
      <c r="AB12" t="n">
        <v>610.4663140818112</v>
      </c>
      <c r="AC12" t="n">
        <v>553.2813134627102</v>
      </c>
      <c r="AD12" t="n">
        <v>429021.097790477</v>
      </c>
      <c r="AE12" t="n">
        <v>610466.3140818112</v>
      </c>
      <c r="AF12" t="n">
        <v>4.572230691958766e-06</v>
      </c>
      <c r="AG12" t="n">
        <v>1.289583333333333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3.2662</v>
      </c>
      <c r="E13" t="n">
        <v>30.62</v>
      </c>
      <c r="F13" t="n">
        <v>25.96</v>
      </c>
      <c r="G13" t="n">
        <v>24.72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323.46</v>
      </c>
      <c r="Q13" t="n">
        <v>1397.28</v>
      </c>
      <c r="R13" t="n">
        <v>130.7</v>
      </c>
      <c r="S13" t="n">
        <v>66.97</v>
      </c>
      <c r="T13" t="n">
        <v>29038.41</v>
      </c>
      <c r="U13" t="n">
        <v>0.51</v>
      </c>
      <c r="V13" t="n">
        <v>0.8100000000000001</v>
      </c>
      <c r="W13" t="n">
        <v>5.4</v>
      </c>
      <c r="X13" t="n">
        <v>1.79</v>
      </c>
      <c r="Y13" t="n">
        <v>1</v>
      </c>
      <c r="Z13" t="n">
        <v>10</v>
      </c>
      <c r="AA13" t="n">
        <v>420.8053524078608</v>
      </c>
      <c r="AB13" t="n">
        <v>598.7758964613479</v>
      </c>
      <c r="AC13" t="n">
        <v>542.6859874524516</v>
      </c>
      <c r="AD13" t="n">
        <v>420805.3524078608</v>
      </c>
      <c r="AE13" t="n">
        <v>598775.8964613479</v>
      </c>
      <c r="AF13" t="n">
        <v>4.621470534776172e-06</v>
      </c>
      <c r="AG13" t="n">
        <v>1.275833333333333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3.2935</v>
      </c>
      <c r="E14" t="n">
        <v>30.36</v>
      </c>
      <c r="F14" t="n">
        <v>25.84</v>
      </c>
      <c r="G14" t="n">
        <v>26.28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320.48</v>
      </c>
      <c r="Q14" t="n">
        <v>1397.32</v>
      </c>
      <c r="R14" t="n">
        <v>127.21</v>
      </c>
      <c r="S14" t="n">
        <v>66.97</v>
      </c>
      <c r="T14" t="n">
        <v>27310.81</v>
      </c>
      <c r="U14" t="n">
        <v>0.53</v>
      </c>
      <c r="V14" t="n">
        <v>0.8100000000000001</v>
      </c>
      <c r="W14" t="n">
        <v>5.39</v>
      </c>
      <c r="X14" t="n">
        <v>1.68</v>
      </c>
      <c r="Y14" t="n">
        <v>1</v>
      </c>
      <c r="Z14" t="n">
        <v>10</v>
      </c>
      <c r="AA14" t="n">
        <v>414.2574834175755</v>
      </c>
      <c r="AB14" t="n">
        <v>589.4587475654627</v>
      </c>
      <c r="AC14" t="n">
        <v>534.2416158959367</v>
      </c>
      <c r="AD14" t="n">
        <v>414257.4834175755</v>
      </c>
      <c r="AE14" t="n">
        <v>589458.7475654626</v>
      </c>
      <c r="AF14" t="n">
        <v>4.660098342503619e-06</v>
      </c>
      <c r="AG14" t="n">
        <v>1.265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3.3231</v>
      </c>
      <c r="E15" t="n">
        <v>30.09</v>
      </c>
      <c r="F15" t="n">
        <v>25.72</v>
      </c>
      <c r="G15" t="n">
        <v>28.05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317.68</v>
      </c>
      <c r="Q15" t="n">
        <v>1397.33</v>
      </c>
      <c r="R15" t="n">
        <v>122.85</v>
      </c>
      <c r="S15" t="n">
        <v>66.97</v>
      </c>
      <c r="T15" t="n">
        <v>25153.55</v>
      </c>
      <c r="U15" t="n">
        <v>0.55</v>
      </c>
      <c r="V15" t="n">
        <v>0.82</v>
      </c>
      <c r="W15" t="n">
        <v>5.39</v>
      </c>
      <c r="X15" t="n">
        <v>1.55</v>
      </c>
      <c r="Y15" t="n">
        <v>1</v>
      </c>
      <c r="Z15" t="n">
        <v>10</v>
      </c>
      <c r="AA15" t="n">
        <v>407.6833673766006</v>
      </c>
      <c r="AB15" t="n">
        <v>580.104250995133</v>
      </c>
      <c r="AC15" t="n">
        <v>525.7633951819911</v>
      </c>
      <c r="AD15" t="n">
        <v>407683.3673766006</v>
      </c>
      <c r="AE15" t="n">
        <v>580104.2509951331</v>
      </c>
      <c r="AF15" t="n">
        <v>4.701980507658654e-06</v>
      </c>
      <c r="AG15" t="n">
        <v>1.25375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3.343</v>
      </c>
      <c r="E16" t="n">
        <v>29.91</v>
      </c>
      <c r="F16" t="n">
        <v>25.64</v>
      </c>
      <c r="G16" t="n">
        <v>29.59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315.01</v>
      </c>
      <c r="Q16" t="n">
        <v>1397.29</v>
      </c>
      <c r="R16" t="n">
        <v>120.76</v>
      </c>
      <c r="S16" t="n">
        <v>66.97</v>
      </c>
      <c r="T16" t="n">
        <v>24119.62</v>
      </c>
      <c r="U16" t="n">
        <v>0.55</v>
      </c>
      <c r="V16" t="n">
        <v>0.82</v>
      </c>
      <c r="W16" t="n">
        <v>5.38</v>
      </c>
      <c r="X16" t="n">
        <v>1.48</v>
      </c>
      <c r="Y16" t="n">
        <v>1</v>
      </c>
      <c r="Z16" t="n">
        <v>10</v>
      </c>
      <c r="AA16" t="n">
        <v>402.702900464504</v>
      </c>
      <c r="AB16" t="n">
        <v>573.0174030664588</v>
      </c>
      <c r="AC16" t="n">
        <v>519.3404027255032</v>
      </c>
      <c r="AD16" t="n">
        <v>402702.900464504</v>
      </c>
      <c r="AE16" t="n">
        <v>573017.4030664588</v>
      </c>
      <c r="AF16" t="n">
        <v>4.730137774097343e-06</v>
      </c>
      <c r="AG16" t="n">
        <v>1.24625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3.3752</v>
      </c>
      <c r="E17" t="n">
        <v>29.63</v>
      </c>
      <c r="F17" t="n">
        <v>25.5</v>
      </c>
      <c r="G17" t="n">
        <v>31.88</v>
      </c>
      <c r="H17" t="n">
        <v>0.46</v>
      </c>
      <c r="I17" t="n">
        <v>48</v>
      </c>
      <c r="J17" t="n">
        <v>182.32</v>
      </c>
      <c r="K17" t="n">
        <v>52.44</v>
      </c>
      <c r="L17" t="n">
        <v>4.75</v>
      </c>
      <c r="M17" t="n">
        <v>46</v>
      </c>
      <c r="N17" t="n">
        <v>35.12</v>
      </c>
      <c r="O17" t="n">
        <v>22719.83</v>
      </c>
      <c r="P17" t="n">
        <v>311.64</v>
      </c>
      <c r="Q17" t="n">
        <v>1397.32</v>
      </c>
      <c r="R17" t="n">
        <v>115.84</v>
      </c>
      <c r="S17" t="n">
        <v>66.97</v>
      </c>
      <c r="T17" t="n">
        <v>21682.85</v>
      </c>
      <c r="U17" t="n">
        <v>0.58</v>
      </c>
      <c r="V17" t="n">
        <v>0.83</v>
      </c>
      <c r="W17" t="n">
        <v>5.38</v>
      </c>
      <c r="X17" t="n">
        <v>1.33</v>
      </c>
      <c r="Y17" t="n">
        <v>1</v>
      </c>
      <c r="Z17" t="n">
        <v>10</v>
      </c>
      <c r="AA17" t="n">
        <v>395.4674881150408</v>
      </c>
      <c r="AB17" t="n">
        <v>562.721929182804</v>
      </c>
      <c r="AC17" t="n">
        <v>510.0093500831683</v>
      </c>
      <c r="AD17" t="n">
        <v>395467.4881150408</v>
      </c>
      <c r="AE17" t="n">
        <v>562721.9291828041</v>
      </c>
      <c r="AF17" t="n">
        <v>4.775698778083563e-06</v>
      </c>
      <c r="AG17" t="n">
        <v>1.234583333333333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3.3884</v>
      </c>
      <c r="E18" t="n">
        <v>29.51</v>
      </c>
      <c r="F18" t="n">
        <v>25.46</v>
      </c>
      <c r="G18" t="n">
        <v>33.2</v>
      </c>
      <c r="H18" t="n">
        <v>0.49</v>
      </c>
      <c r="I18" t="n">
        <v>46</v>
      </c>
      <c r="J18" t="n">
        <v>182.69</v>
      </c>
      <c r="K18" t="n">
        <v>52.44</v>
      </c>
      <c r="L18" t="n">
        <v>5</v>
      </c>
      <c r="M18" t="n">
        <v>44</v>
      </c>
      <c r="N18" t="n">
        <v>35.25</v>
      </c>
      <c r="O18" t="n">
        <v>22766.06</v>
      </c>
      <c r="P18" t="n">
        <v>310.03</v>
      </c>
      <c r="Q18" t="n">
        <v>1397.22</v>
      </c>
      <c r="R18" t="n">
        <v>114.5</v>
      </c>
      <c r="S18" t="n">
        <v>66.97</v>
      </c>
      <c r="T18" t="n">
        <v>21021.44</v>
      </c>
      <c r="U18" t="n">
        <v>0.58</v>
      </c>
      <c r="V18" t="n">
        <v>0.83</v>
      </c>
      <c r="W18" t="n">
        <v>5.37</v>
      </c>
      <c r="X18" t="n">
        <v>1.29</v>
      </c>
      <c r="Y18" t="n">
        <v>1</v>
      </c>
      <c r="Z18" t="n">
        <v>10</v>
      </c>
      <c r="AA18" t="n">
        <v>392.4498901830671</v>
      </c>
      <c r="AB18" t="n">
        <v>558.4281033164302</v>
      </c>
      <c r="AC18" t="n">
        <v>506.1177453208304</v>
      </c>
      <c r="AD18" t="n">
        <v>392449.8901830671</v>
      </c>
      <c r="AE18" t="n">
        <v>558428.1033164302</v>
      </c>
      <c r="AF18" t="n">
        <v>4.79437595984189e-06</v>
      </c>
      <c r="AG18" t="n">
        <v>1.229583333333333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3.4105</v>
      </c>
      <c r="E19" t="n">
        <v>29.32</v>
      </c>
      <c r="F19" t="n">
        <v>25.37</v>
      </c>
      <c r="G19" t="n">
        <v>35.4</v>
      </c>
      <c r="H19" t="n">
        <v>0.51</v>
      </c>
      <c r="I19" t="n">
        <v>43</v>
      </c>
      <c r="J19" t="n">
        <v>183.07</v>
      </c>
      <c r="K19" t="n">
        <v>52.44</v>
      </c>
      <c r="L19" t="n">
        <v>5.25</v>
      </c>
      <c r="M19" t="n">
        <v>41</v>
      </c>
      <c r="N19" t="n">
        <v>35.37</v>
      </c>
      <c r="O19" t="n">
        <v>22812.34</v>
      </c>
      <c r="P19" t="n">
        <v>307.06</v>
      </c>
      <c r="Q19" t="n">
        <v>1397.31</v>
      </c>
      <c r="R19" t="n">
        <v>111.95</v>
      </c>
      <c r="S19" t="n">
        <v>66.97</v>
      </c>
      <c r="T19" t="n">
        <v>19763.81</v>
      </c>
      <c r="U19" t="n">
        <v>0.6</v>
      </c>
      <c r="V19" t="n">
        <v>0.83</v>
      </c>
      <c r="W19" t="n">
        <v>5.36</v>
      </c>
      <c r="X19" t="n">
        <v>1.2</v>
      </c>
      <c r="Y19" t="n">
        <v>1</v>
      </c>
      <c r="Z19" t="n">
        <v>10</v>
      </c>
      <c r="AA19" t="n">
        <v>387.1180915107691</v>
      </c>
      <c r="AB19" t="n">
        <v>550.841335440288</v>
      </c>
      <c r="AC19" t="n">
        <v>499.2416625647128</v>
      </c>
      <c r="AD19" t="n">
        <v>387118.0915107691</v>
      </c>
      <c r="AE19" t="n">
        <v>550841.3354402881</v>
      </c>
      <c r="AF19" t="n">
        <v>4.825646089906966e-06</v>
      </c>
      <c r="AG19" t="n">
        <v>1.221666666666667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3.4277</v>
      </c>
      <c r="E20" t="n">
        <v>29.17</v>
      </c>
      <c r="F20" t="n">
        <v>25.3</v>
      </c>
      <c r="G20" t="n">
        <v>37.02</v>
      </c>
      <c r="H20" t="n">
        <v>0.53</v>
      </c>
      <c r="I20" t="n">
        <v>41</v>
      </c>
      <c r="J20" t="n">
        <v>183.44</v>
      </c>
      <c r="K20" t="n">
        <v>52.44</v>
      </c>
      <c r="L20" t="n">
        <v>5.5</v>
      </c>
      <c r="M20" t="n">
        <v>39</v>
      </c>
      <c r="N20" t="n">
        <v>35.5</v>
      </c>
      <c r="O20" t="n">
        <v>22858.66</v>
      </c>
      <c r="P20" t="n">
        <v>304.38</v>
      </c>
      <c r="Q20" t="n">
        <v>1397.29</v>
      </c>
      <c r="R20" t="n">
        <v>109.12</v>
      </c>
      <c r="S20" t="n">
        <v>66.97</v>
      </c>
      <c r="T20" t="n">
        <v>18355.73</v>
      </c>
      <c r="U20" t="n">
        <v>0.61</v>
      </c>
      <c r="V20" t="n">
        <v>0.83</v>
      </c>
      <c r="W20" t="n">
        <v>5.36</v>
      </c>
      <c r="X20" t="n">
        <v>1.13</v>
      </c>
      <c r="Y20" t="n">
        <v>1</v>
      </c>
      <c r="Z20" t="n">
        <v>10</v>
      </c>
      <c r="AA20" t="n">
        <v>382.7274907870672</v>
      </c>
      <c r="AB20" t="n">
        <v>544.5938248768048</v>
      </c>
      <c r="AC20" t="n">
        <v>493.5793831388033</v>
      </c>
      <c r="AD20" t="n">
        <v>382727.4907870672</v>
      </c>
      <c r="AE20" t="n">
        <v>544593.8248768047</v>
      </c>
      <c r="AF20" t="n">
        <v>4.849983023713271e-06</v>
      </c>
      <c r="AG20" t="n">
        <v>1.215416666666667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3.4391</v>
      </c>
      <c r="E21" t="n">
        <v>29.08</v>
      </c>
      <c r="F21" t="n">
        <v>25.27</v>
      </c>
      <c r="G21" t="n">
        <v>38.88</v>
      </c>
      <c r="H21" t="n">
        <v>0.55</v>
      </c>
      <c r="I21" t="n">
        <v>39</v>
      </c>
      <c r="J21" t="n">
        <v>183.82</v>
      </c>
      <c r="K21" t="n">
        <v>52.44</v>
      </c>
      <c r="L21" t="n">
        <v>5.75</v>
      </c>
      <c r="M21" t="n">
        <v>37</v>
      </c>
      <c r="N21" t="n">
        <v>35.63</v>
      </c>
      <c r="O21" t="n">
        <v>22905.03</v>
      </c>
      <c r="P21" t="n">
        <v>302.2</v>
      </c>
      <c r="Q21" t="n">
        <v>1397.28</v>
      </c>
      <c r="R21" t="n">
        <v>108.55</v>
      </c>
      <c r="S21" t="n">
        <v>66.97</v>
      </c>
      <c r="T21" t="n">
        <v>18082.76</v>
      </c>
      <c r="U21" t="n">
        <v>0.62</v>
      </c>
      <c r="V21" t="n">
        <v>0.83</v>
      </c>
      <c r="W21" t="n">
        <v>5.36</v>
      </c>
      <c r="X21" t="n">
        <v>1.1</v>
      </c>
      <c r="Y21" t="n">
        <v>1</v>
      </c>
      <c r="Z21" t="n">
        <v>10</v>
      </c>
      <c r="AA21" t="n">
        <v>379.6169096151764</v>
      </c>
      <c r="AB21" t="n">
        <v>540.1676905154969</v>
      </c>
      <c r="AC21" t="n">
        <v>489.5678637863062</v>
      </c>
      <c r="AD21" t="n">
        <v>379616.9096151764</v>
      </c>
      <c r="AE21" t="n">
        <v>540167.6905154969</v>
      </c>
      <c r="AF21" t="n">
        <v>4.866113317050007e-06</v>
      </c>
      <c r="AG21" t="n">
        <v>1.211666666666667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3.454</v>
      </c>
      <c r="E22" t="n">
        <v>28.95</v>
      </c>
      <c r="F22" t="n">
        <v>25.22</v>
      </c>
      <c r="G22" t="n">
        <v>40.89</v>
      </c>
      <c r="H22" t="n">
        <v>0.58</v>
      </c>
      <c r="I22" t="n">
        <v>37</v>
      </c>
      <c r="J22" t="n">
        <v>184.19</v>
      </c>
      <c r="K22" t="n">
        <v>52.44</v>
      </c>
      <c r="L22" t="n">
        <v>6</v>
      </c>
      <c r="M22" t="n">
        <v>35</v>
      </c>
      <c r="N22" t="n">
        <v>35.75</v>
      </c>
      <c r="O22" t="n">
        <v>22951.43</v>
      </c>
      <c r="P22" t="n">
        <v>300.57</v>
      </c>
      <c r="Q22" t="n">
        <v>1397.27</v>
      </c>
      <c r="R22" t="n">
        <v>106.56</v>
      </c>
      <c r="S22" t="n">
        <v>66.97</v>
      </c>
      <c r="T22" t="n">
        <v>17096.29</v>
      </c>
      <c r="U22" t="n">
        <v>0.63</v>
      </c>
      <c r="V22" t="n">
        <v>0.83</v>
      </c>
      <c r="W22" t="n">
        <v>5.36</v>
      </c>
      <c r="X22" t="n">
        <v>1.05</v>
      </c>
      <c r="Y22" t="n">
        <v>1</v>
      </c>
      <c r="Z22" t="n">
        <v>10</v>
      </c>
      <c r="AA22" t="n">
        <v>376.4637628211713</v>
      </c>
      <c r="AB22" t="n">
        <v>535.6809883206433</v>
      </c>
      <c r="AC22" t="n">
        <v>485.5014502492734</v>
      </c>
      <c r="AD22" t="n">
        <v>376463.7628211713</v>
      </c>
      <c r="AE22" t="n">
        <v>535680.9883206433</v>
      </c>
      <c r="AF22" t="n">
        <v>4.887195893428725e-06</v>
      </c>
      <c r="AG22" t="n">
        <v>1.20625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3.4614</v>
      </c>
      <c r="E23" t="n">
        <v>28.89</v>
      </c>
      <c r="F23" t="n">
        <v>25.19</v>
      </c>
      <c r="G23" t="n">
        <v>41.98</v>
      </c>
      <c r="H23" t="n">
        <v>0.6</v>
      </c>
      <c r="I23" t="n">
        <v>36</v>
      </c>
      <c r="J23" t="n">
        <v>184.57</v>
      </c>
      <c r="K23" t="n">
        <v>52.44</v>
      </c>
      <c r="L23" t="n">
        <v>6.25</v>
      </c>
      <c r="M23" t="n">
        <v>34</v>
      </c>
      <c r="N23" t="n">
        <v>35.88</v>
      </c>
      <c r="O23" t="n">
        <v>22997.88</v>
      </c>
      <c r="P23" t="n">
        <v>298.45</v>
      </c>
      <c r="Q23" t="n">
        <v>1397.28</v>
      </c>
      <c r="R23" t="n">
        <v>106</v>
      </c>
      <c r="S23" t="n">
        <v>66.97</v>
      </c>
      <c r="T23" t="n">
        <v>16820.14</v>
      </c>
      <c r="U23" t="n">
        <v>0.63</v>
      </c>
      <c r="V23" t="n">
        <v>0.84</v>
      </c>
      <c r="W23" t="n">
        <v>5.35</v>
      </c>
      <c r="X23" t="n">
        <v>1.02</v>
      </c>
      <c r="Y23" t="n">
        <v>1</v>
      </c>
      <c r="Z23" t="n">
        <v>10</v>
      </c>
      <c r="AA23" t="n">
        <v>373.8716816328254</v>
      </c>
      <c r="AB23" t="n">
        <v>531.9926423232091</v>
      </c>
      <c r="AC23" t="n">
        <v>482.1586074569817</v>
      </c>
      <c r="AD23" t="n">
        <v>373871.6816328254</v>
      </c>
      <c r="AE23" t="n">
        <v>531992.6423232091</v>
      </c>
      <c r="AF23" t="n">
        <v>4.897666434717482e-06</v>
      </c>
      <c r="AG23" t="n">
        <v>1.20375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3.4802</v>
      </c>
      <c r="E24" t="n">
        <v>28.73</v>
      </c>
      <c r="F24" t="n">
        <v>25.1</v>
      </c>
      <c r="G24" t="n">
        <v>44.3</v>
      </c>
      <c r="H24" t="n">
        <v>0.62</v>
      </c>
      <c r="I24" t="n">
        <v>34</v>
      </c>
      <c r="J24" t="n">
        <v>184.95</v>
      </c>
      <c r="K24" t="n">
        <v>52.44</v>
      </c>
      <c r="L24" t="n">
        <v>6.5</v>
      </c>
      <c r="M24" t="n">
        <v>32</v>
      </c>
      <c r="N24" t="n">
        <v>36.01</v>
      </c>
      <c r="O24" t="n">
        <v>23044.38</v>
      </c>
      <c r="P24" t="n">
        <v>295.51</v>
      </c>
      <c r="Q24" t="n">
        <v>1397.27</v>
      </c>
      <c r="R24" t="n">
        <v>102.94</v>
      </c>
      <c r="S24" t="n">
        <v>66.97</v>
      </c>
      <c r="T24" t="n">
        <v>15303.71</v>
      </c>
      <c r="U24" t="n">
        <v>0.65</v>
      </c>
      <c r="V24" t="n">
        <v>0.84</v>
      </c>
      <c r="W24" t="n">
        <v>5.35</v>
      </c>
      <c r="X24" t="n">
        <v>0.9399999999999999</v>
      </c>
      <c r="Y24" t="n">
        <v>1</v>
      </c>
      <c r="Z24" t="n">
        <v>10</v>
      </c>
      <c r="AA24" t="n">
        <v>369.1387773046419</v>
      </c>
      <c r="AB24" t="n">
        <v>525.2580582316382</v>
      </c>
      <c r="AC24" t="n">
        <v>476.0548807715644</v>
      </c>
      <c r="AD24" t="n">
        <v>369138.7773046419</v>
      </c>
      <c r="AE24" t="n">
        <v>525258.0582316382</v>
      </c>
      <c r="AF24" t="n">
        <v>4.924267269342978e-06</v>
      </c>
      <c r="AG24" t="n">
        <v>1.197083333333333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3.4865</v>
      </c>
      <c r="E25" t="n">
        <v>28.68</v>
      </c>
      <c r="F25" t="n">
        <v>25.09</v>
      </c>
      <c r="G25" t="n">
        <v>45.61</v>
      </c>
      <c r="H25" t="n">
        <v>0.65</v>
      </c>
      <c r="I25" t="n">
        <v>33</v>
      </c>
      <c r="J25" t="n">
        <v>185.33</v>
      </c>
      <c r="K25" t="n">
        <v>52.44</v>
      </c>
      <c r="L25" t="n">
        <v>6.75</v>
      </c>
      <c r="M25" t="n">
        <v>31</v>
      </c>
      <c r="N25" t="n">
        <v>36.13</v>
      </c>
      <c r="O25" t="n">
        <v>23090.91</v>
      </c>
      <c r="P25" t="n">
        <v>294.43</v>
      </c>
      <c r="Q25" t="n">
        <v>1397.22</v>
      </c>
      <c r="R25" t="n">
        <v>102.48</v>
      </c>
      <c r="S25" t="n">
        <v>66.97</v>
      </c>
      <c r="T25" t="n">
        <v>15075.03</v>
      </c>
      <c r="U25" t="n">
        <v>0.65</v>
      </c>
      <c r="V25" t="n">
        <v>0.84</v>
      </c>
      <c r="W25" t="n">
        <v>5.35</v>
      </c>
      <c r="X25" t="n">
        <v>0.92</v>
      </c>
      <c r="Y25" t="n">
        <v>1</v>
      </c>
      <c r="Z25" t="n">
        <v>10</v>
      </c>
      <c r="AA25" t="n">
        <v>367.5962467648228</v>
      </c>
      <c r="AB25" t="n">
        <v>523.063147683295</v>
      </c>
      <c r="AC25" t="n">
        <v>474.0655769179244</v>
      </c>
      <c r="AD25" t="n">
        <v>367596.2467648227</v>
      </c>
      <c r="AE25" t="n">
        <v>523063.1476832951</v>
      </c>
      <c r="AF25" t="n">
        <v>4.933181378818543e-06</v>
      </c>
      <c r="AG25" t="n">
        <v>1.195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3.5007</v>
      </c>
      <c r="E26" t="n">
        <v>28.57</v>
      </c>
      <c r="F26" t="n">
        <v>25.04</v>
      </c>
      <c r="G26" t="n">
        <v>48.47</v>
      </c>
      <c r="H26" t="n">
        <v>0.67</v>
      </c>
      <c r="I26" t="n">
        <v>31</v>
      </c>
      <c r="J26" t="n">
        <v>185.7</v>
      </c>
      <c r="K26" t="n">
        <v>52.44</v>
      </c>
      <c r="L26" t="n">
        <v>7</v>
      </c>
      <c r="M26" t="n">
        <v>29</v>
      </c>
      <c r="N26" t="n">
        <v>36.26</v>
      </c>
      <c r="O26" t="n">
        <v>23137.49</v>
      </c>
      <c r="P26" t="n">
        <v>291.92</v>
      </c>
      <c r="Q26" t="n">
        <v>1397.21</v>
      </c>
      <c r="R26" t="n">
        <v>101</v>
      </c>
      <c r="S26" t="n">
        <v>66.97</v>
      </c>
      <c r="T26" t="n">
        <v>14347.47</v>
      </c>
      <c r="U26" t="n">
        <v>0.66</v>
      </c>
      <c r="V26" t="n">
        <v>0.84</v>
      </c>
      <c r="W26" t="n">
        <v>5.35</v>
      </c>
      <c r="X26" t="n">
        <v>0.88</v>
      </c>
      <c r="Y26" t="n">
        <v>1</v>
      </c>
      <c r="Z26" t="n">
        <v>10</v>
      </c>
      <c r="AA26" t="n">
        <v>363.9427050292045</v>
      </c>
      <c r="AB26" t="n">
        <v>517.8644193033306</v>
      </c>
      <c r="AC26" t="n">
        <v>469.3538357455569</v>
      </c>
      <c r="AD26" t="n">
        <v>363942.7050292045</v>
      </c>
      <c r="AE26" t="n">
        <v>517864.4193033306</v>
      </c>
      <c r="AF26" t="n">
        <v>4.953273498588863e-06</v>
      </c>
      <c r="AG26" t="n">
        <v>1.190416666666667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3.5106</v>
      </c>
      <c r="E27" t="n">
        <v>28.49</v>
      </c>
      <c r="F27" t="n">
        <v>25</v>
      </c>
      <c r="G27" t="n">
        <v>50</v>
      </c>
      <c r="H27" t="n">
        <v>0.6899999999999999</v>
      </c>
      <c r="I27" t="n">
        <v>30</v>
      </c>
      <c r="J27" t="n">
        <v>186.08</v>
      </c>
      <c r="K27" t="n">
        <v>52.44</v>
      </c>
      <c r="L27" t="n">
        <v>7.25</v>
      </c>
      <c r="M27" t="n">
        <v>28</v>
      </c>
      <c r="N27" t="n">
        <v>36.39</v>
      </c>
      <c r="O27" t="n">
        <v>23184.11</v>
      </c>
      <c r="P27" t="n">
        <v>289.3</v>
      </c>
      <c r="Q27" t="n">
        <v>1397.2</v>
      </c>
      <c r="R27" t="n">
        <v>99.87</v>
      </c>
      <c r="S27" t="n">
        <v>66.97</v>
      </c>
      <c r="T27" t="n">
        <v>13785.28</v>
      </c>
      <c r="U27" t="n">
        <v>0.67</v>
      </c>
      <c r="V27" t="n">
        <v>0.84</v>
      </c>
      <c r="W27" t="n">
        <v>5.34</v>
      </c>
      <c r="X27" t="n">
        <v>0.83</v>
      </c>
      <c r="Y27" t="n">
        <v>1</v>
      </c>
      <c r="Z27" t="n">
        <v>10</v>
      </c>
      <c r="AA27" t="n">
        <v>360.7232131187919</v>
      </c>
      <c r="AB27" t="n">
        <v>513.283312756618</v>
      </c>
      <c r="AC27" t="n">
        <v>465.2018611176201</v>
      </c>
      <c r="AD27" t="n">
        <v>360723.2131187919</v>
      </c>
      <c r="AE27" t="n">
        <v>513283.312756618</v>
      </c>
      <c r="AF27" t="n">
        <v>4.967281384907609e-06</v>
      </c>
      <c r="AG27" t="n">
        <v>1.187083333333333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3.5192</v>
      </c>
      <c r="E28" t="n">
        <v>28.42</v>
      </c>
      <c r="F28" t="n">
        <v>24.96</v>
      </c>
      <c r="G28" t="n">
        <v>51.65</v>
      </c>
      <c r="H28" t="n">
        <v>0.71</v>
      </c>
      <c r="I28" t="n">
        <v>29</v>
      </c>
      <c r="J28" t="n">
        <v>186.46</v>
      </c>
      <c r="K28" t="n">
        <v>52.44</v>
      </c>
      <c r="L28" t="n">
        <v>7.5</v>
      </c>
      <c r="M28" t="n">
        <v>27</v>
      </c>
      <c r="N28" t="n">
        <v>36.52</v>
      </c>
      <c r="O28" t="n">
        <v>23230.78</v>
      </c>
      <c r="P28" t="n">
        <v>287.09</v>
      </c>
      <c r="Q28" t="n">
        <v>1397.21</v>
      </c>
      <c r="R28" t="n">
        <v>98.69</v>
      </c>
      <c r="S28" t="n">
        <v>66.97</v>
      </c>
      <c r="T28" t="n">
        <v>13200.55</v>
      </c>
      <c r="U28" t="n">
        <v>0.68</v>
      </c>
      <c r="V28" t="n">
        <v>0.84</v>
      </c>
      <c r="W28" t="n">
        <v>5.34</v>
      </c>
      <c r="X28" t="n">
        <v>0.8</v>
      </c>
      <c r="Y28" t="n">
        <v>1</v>
      </c>
      <c r="Z28" t="n">
        <v>10</v>
      </c>
      <c r="AA28" t="n">
        <v>357.9642078637544</v>
      </c>
      <c r="AB28" t="n">
        <v>509.3574457602178</v>
      </c>
      <c r="AC28" t="n">
        <v>461.6437469381092</v>
      </c>
      <c r="AD28" t="n">
        <v>357964.2078637544</v>
      </c>
      <c r="AE28" t="n">
        <v>509357.4457602178</v>
      </c>
      <c r="AF28" t="n">
        <v>4.97944985181076e-06</v>
      </c>
      <c r="AG28" t="n">
        <v>1.184166666666667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3.5273</v>
      </c>
      <c r="E29" t="n">
        <v>28.35</v>
      </c>
      <c r="F29" t="n">
        <v>24.93</v>
      </c>
      <c r="G29" t="n">
        <v>53.43</v>
      </c>
      <c r="H29" t="n">
        <v>0.74</v>
      </c>
      <c r="I29" t="n">
        <v>28</v>
      </c>
      <c r="J29" t="n">
        <v>186.84</v>
      </c>
      <c r="K29" t="n">
        <v>52.44</v>
      </c>
      <c r="L29" t="n">
        <v>7.75</v>
      </c>
      <c r="M29" t="n">
        <v>26</v>
      </c>
      <c r="N29" t="n">
        <v>36.65</v>
      </c>
      <c r="O29" t="n">
        <v>23277.49</v>
      </c>
      <c r="P29" t="n">
        <v>285.92</v>
      </c>
      <c r="Q29" t="n">
        <v>1397.22</v>
      </c>
      <c r="R29" t="n">
        <v>97.62</v>
      </c>
      <c r="S29" t="n">
        <v>66.97</v>
      </c>
      <c r="T29" t="n">
        <v>12669.62</v>
      </c>
      <c r="U29" t="n">
        <v>0.6899999999999999</v>
      </c>
      <c r="V29" t="n">
        <v>0.84</v>
      </c>
      <c r="W29" t="n">
        <v>5.34</v>
      </c>
      <c r="X29" t="n">
        <v>0.77</v>
      </c>
      <c r="Y29" t="n">
        <v>1</v>
      </c>
      <c r="Z29" t="n">
        <v>10</v>
      </c>
      <c r="AA29" t="n">
        <v>356.1051864867482</v>
      </c>
      <c r="AB29" t="n">
        <v>506.7121914040449</v>
      </c>
      <c r="AC29" t="n">
        <v>459.246284914627</v>
      </c>
      <c r="AD29" t="n">
        <v>356105.1864867482</v>
      </c>
      <c r="AE29" t="n">
        <v>506712.1914040449</v>
      </c>
      <c r="AF29" t="n">
        <v>4.990910849707915e-06</v>
      </c>
      <c r="AG29" t="n">
        <v>1.18125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3.533</v>
      </c>
      <c r="E30" t="n">
        <v>28.3</v>
      </c>
      <c r="F30" t="n">
        <v>24.92</v>
      </c>
      <c r="G30" t="n">
        <v>55.39</v>
      </c>
      <c r="H30" t="n">
        <v>0.76</v>
      </c>
      <c r="I30" t="n">
        <v>27</v>
      </c>
      <c r="J30" t="n">
        <v>187.22</v>
      </c>
      <c r="K30" t="n">
        <v>52.44</v>
      </c>
      <c r="L30" t="n">
        <v>8</v>
      </c>
      <c r="M30" t="n">
        <v>25</v>
      </c>
      <c r="N30" t="n">
        <v>36.78</v>
      </c>
      <c r="O30" t="n">
        <v>23324.24</v>
      </c>
      <c r="P30" t="n">
        <v>283.39</v>
      </c>
      <c r="Q30" t="n">
        <v>1397.26</v>
      </c>
      <c r="R30" t="n">
        <v>97.05</v>
      </c>
      <c r="S30" t="n">
        <v>66.97</v>
      </c>
      <c r="T30" t="n">
        <v>12393.75</v>
      </c>
      <c r="U30" t="n">
        <v>0.6899999999999999</v>
      </c>
      <c r="V30" t="n">
        <v>0.84</v>
      </c>
      <c r="W30" t="n">
        <v>5.34</v>
      </c>
      <c r="X30" t="n">
        <v>0.76</v>
      </c>
      <c r="Y30" t="n">
        <v>1</v>
      </c>
      <c r="Z30" t="n">
        <v>10</v>
      </c>
      <c r="AA30" t="n">
        <v>353.5676064604131</v>
      </c>
      <c r="AB30" t="n">
        <v>503.1013966591188</v>
      </c>
      <c r="AC30" t="n">
        <v>455.9737288160619</v>
      </c>
      <c r="AD30" t="n">
        <v>353567.6064604131</v>
      </c>
      <c r="AE30" t="n">
        <v>503101.3966591188</v>
      </c>
      <c r="AF30" t="n">
        <v>4.998975996376283e-06</v>
      </c>
      <c r="AG30" t="n">
        <v>1.179166666666667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3.5441</v>
      </c>
      <c r="E31" t="n">
        <v>28.22</v>
      </c>
      <c r="F31" t="n">
        <v>24.87</v>
      </c>
      <c r="G31" t="n">
        <v>57.39</v>
      </c>
      <c r="H31" t="n">
        <v>0.78</v>
      </c>
      <c r="I31" t="n">
        <v>26</v>
      </c>
      <c r="J31" t="n">
        <v>187.6</v>
      </c>
      <c r="K31" t="n">
        <v>52.44</v>
      </c>
      <c r="L31" t="n">
        <v>8.25</v>
      </c>
      <c r="M31" t="n">
        <v>24</v>
      </c>
      <c r="N31" t="n">
        <v>36.9</v>
      </c>
      <c r="O31" t="n">
        <v>23371.04</v>
      </c>
      <c r="P31" t="n">
        <v>280.79</v>
      </c>
      <c r="Q31" t="n">
        <v>1397.19</v>
      </c>
      <c r="R31" t="n">
        <v>95.53</v>
      </c>
      <c r="S31" t="n">
        <v>66.97</v>
      </c>
      <c r="T31" t="n">
        <v>11634.74</v>
      </c>
      <c r="U31" t="n">
        <v>0.7</v>
      </c>
      <c r="V31" t="n">
        <v>0.85</v>
      </c>
      <c r="W31" t="n">
        <v>5.34</v>
      </c>
      <c r="X31" t="n">
        <v>0.71</v>
      </c>
      <c r="Y31" t="n">
        <v>1</v>
      </c>
      <c r="Z31" t="n">
        <v>10</v>
      </c>
      <c r="AA31" t="n">
        <v>350.2563171301115</v>
      </c>
      <c r="AB31" t="n">
        <v>498.3896689544947</v>
      </c>
      <c r="AC31" t="n">
        <v>451.7033688748847</v>
      </c>
      <c r="AD31" t="n">
        <v>350256.3171301115</v>
      </c>
      <c r="AE31" t="n">
        <v>498389.6689544946</v>
      </c>
      <c r="AF31" t="n">
        <v>5.014681808309421e-06</v>
      </c>
      <c r="AG31" t="n">
        <v>1.175833333333333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3.5515</v>
      </c>
      <c r="E32" t="n">
        <v>28.16</v>
      </c>
      <c r="F32" t="n">
        <v>24.85</v>
      </c>
      <c r="G32" t="n">
        <v>59.63</v>
      </c>
      <c r="H32" t="n">
        <v>0.8</v>
      </c>
      <c r="I32" t="n">
        <v>25</v>
      </c>
      <c r="J32" t="n">
        <v>187.98</v>
      </c>
      <c r="K32" t="n">
        <v>52.44</v>
      </c>
      <c r="L32" t="n">
        <v>8.5</v>
      </c>
      <c r="M32" t="n">
        <v>23</v>
      </c>
      <c r="N32" t="n">
        <v>37.03</v>
      </c>
      <c r="O32" t="n">
        <v>23417.88</v>
      </c>
      <c r="P32" t="n">
        <v>279.06</v>
      </c>
      <c r="Q32" t="n">
        <v>1397.21</v>
      </c>
      <c r="R32" t="n">
        <v>94.65000000000001</v>
      </c>
      <c r="S32" t="n">
        <v>66.97</v>
      </c>
      <c r="T32" t="n">
        <v>11199.69</v>
      </c>
      <c r="U32" t="n">
        <v>0.71</v>
      </c>
      <c r="V32" t="n">
        <v>0.85</v>
      </c>
      <c r="W32" t="n">
        <v>5.34</v>
      </c>
      <c r="X32" t="n">
        <v>0.68</v>
      </c>
      <c r="Y32" t="n">
        <v>1</v>
      </c>
      <c r="Z32" t="n">
        <v>10</v>
      </c>
      <c r="AA32" t="n">
        <v>348.1269496014664</v>
      </c>
      <c r="AB32" t="n">
        <v>495.3597313751257</v>
      </c>
      <c r="AC32" t="n">
        <v>448.957258557324</v>
      </c>
      <c r="AD32" t="n">
        <v>348126.9496014664</v>
      </c>
      <c r="AE32" t="n">
        <v>495359.7313751257</v>
      </c>
      <c r="AF32" t="n">
        <v>5.02515234959818e-06</v>
      </c>
      <c r="AG32" t="n">
        <v>1.173333333333333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3.5602</v>
      </c>
      <c r="E33" t="n">
        <v>28.09</v>
      </c>
      <c r="F33" t="n">
        <v>24.81</v>
      </c>
      <c r="G33" t="n">
        <v>62.04</v>
      </c>
      <c r="H33" t="n">
        <v>0.82</v>
      </c>
      <c r="I33" t="n">
        <v>24</v>
      </c>
      <c r="J33" t="n">
        <v>188.36</v>
      </c>
      <c r="K33" t="n">
        <v>52.44</v>
      </c>
      <c r="L33" t="n">
        <v>8.75</v>
      </c>
      <c r="M33" t="n">
        <v>22</v>
      </c>
      <c r="N33" t="n">
        <v>37.16</v>
      </c>
      <c r="O33" t="n">
        <v>23464.76</v>
      </c>
      <c r="P33" t="n">
        <v>276.8</v>
      </c>
      <c r="Q33" t="n">
        <v>1397.25</v>
      </c>
      <c r="R33" t="n">
        <v>93.63</v>
      </c>
      <c r="S33" t="n">
        <v>66.97</v>
      </c>
      <c r="T33" t="n">
        <v>10695.39</v>
      </c>
      <c r="U33" t="n">
        <v>0.72</v>
      </c>
      <c r="V33" t="n">
        <v>0.85</v>
      </c>
      <c r="W33" t="n">
        <v>5.33</v>
      </c>
      <c r="X33" t="n">
        <v>0.65</v>
      </c>
      <c r="Y33" t="n">
        <v>1</v>
      </c>
      <c r="Z33" t="n">
        <v>10</v>
      </c>
      <c r="AA33" t="n">
        <v>345.3825467775283</v>
      </c>
      <c r="AB33" t="n">
        <v>491.4546425929803</v>
      </c>
      <c r="AC33" t="n">
        <v>445.4179762075296</v>
      </c>
      <c r="AD33" t="n">
        <v>345382.5467775282</v>
      </c>
      <c r="AE33" t="n">
        <v>491454.6425929804</v>
      </c>
      <c r="AF33" t="n">
        <v>5.037462310302531e-06</v>
      </c>
      <c r="AG33" t="n">
        <v>1.170416666666667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3.5678</v>
      </c>
      <c r="E34" t="n">
        <v>28.03</v>
      </c>
      <c r="F34" t="n">
        <v>24.79</v>
      </c>
      <c r="G34" t="n">
        <v>64.67</v>
      </c>
      <c r="H34" t="n">
        <v>0.85</v>
      </c>
      <c r="I34" t="n">
        <v>23</v>
      </c>
      <c r="J34" t="n">
        <v>188.74</v>
      </c>
      <c r="K34" t="n">
        <v>52.44</v>
      </c>
      <c r="L34" t="n">
        <v>9</v>
      </c>
      <c r="M34" t="n">
        <v>21</v>
      </c>
      <c r="N34" t="n">
        <v>37.3</v>
      </c>
      <c r="O34" t="n">
        <v>23511.69</v>
      </c>
      <c r="P34" t="n">
        <v>274.42</v>
      </c>
      <c r="Q34" t="n">
        <v>1397.22</v>
      </c>
      <c r="R34" t="n">
        <v>92.87</v>
      </c>
      <c r="S34" t="n">
        <v>66.97</v>
      </c>
      <c r="T34" t="n">
        <v>10322.29</v>
      </c>
      <c r="U34" t="n">
        <v>0.72</v>
      </c>
      <c r="V34" t="n">
        <v>0.85</v>
      </c>
      <c r="W34" t="n">
        <v>5.33</v>
      </c>
      <c r="X34" t="n">
        <v>0.62</v>
      </c>
      <c r="Y34" t="n">
        <v>1</v>
      </c>
      <c r="Z34" t="n">
        <v>10</v>
      </c>
      <c r="AA34" t="n">
        <v>342.76753588079</v>
      </c>
      <c r="AB34" t="n">
        <v>487.7336692617454</v>
      </c>
      <c r="AC34" t="n">
        <v>442.0455624238763</v>
      </c>
      <c r="AD34" t="n">
        <v>342767.53588079</v>
      </c>
      <c r="AE34" t="n">
        <v>487733.6692617454</v>
      </c>
      <c r="AF34" t="n">
        <v>5.048215839193689e-06</v>
      </c>
      <c r="AG34" t="n">
        <v>1.167916666666667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3.5688</v>
      </c>
      <c r="E35" t="n">
        <v>28.02</v>
      </c>
      <c r="F35" t="n">
        <v>24.78</v>
      </c>
      <c r="G35" t="n">
        <v>64.65000000000001</v>
      </c>
      <c r="H35" t="n">
        <v>0.87</v>
      </c>
      <c r="I35" t="n">
        <v>23</v>
      </c>
      <c r="J35" t="n">
        <v>189.12</v>
      </c>
      <c r="K35" t="n">
        <v>52.44</v>
      </c>
      <c r="L35" t="n">
        <v>9.25</v>
      </c>
      <c r="M35" t="n">
        <v>21</v>
      </c>
      <c r="N35" t="n">
        <v>37.43</v>
      </c>
      <c r="O35" t="n">
        <v>23558.67</v>
      </c>
      <c r="P35" t="n">
        <v>272.86</v>
      </c>
      <c r="Q35" t="n">
        <v>1397.24</v>
      </c>
      <c r="R35" t="n">
        <v>92.59</v>
      </c>
      <c r="S35" t="n">
        <v>66.97</v>
      </c>
      <c r="T35" t="n">
        <v>10183.53</v>
      </c>
      <c r="U35" t="n">
        <v>0.72</v>
      </c>
      <c r="V35" t="n">
        <v>0.85</v>
      </c>
      <c r="W35" t="n">
        <v>5.33</v>
      </c>
      <c r="X35" t="n">
        <v>0.62</v>
      </c>
      <c r="Y35" t="n">
        <v>1</v>
      </c>
      <c r="Z35" t="n">
        <v>10</v>
      </c>
      <c r="AA35" t="n">
        <v>341.4532922847454</v>
      </c>
      <c r="AB35" t="n">
        <v>485.8635946942825</v>
      </c>
      <c r="AC35" t="n">
        <v>440.350665770135</v>
      </c>
      <c r="AD35" t="n">
        <v>341453.2922847454</v>
      </c>
      <c r="AE35" t="n">
        <v>485863.5946942825</v>
      </c>
      <c r="AF35" t="n">
        <v>5.049630777205683e-06</v>
      </c>
      <c r="AG35" t="n">
        <v>1.1675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3.5748</v>
      </c>
      <c r="E36" t="n">
        <v>27.97</v>
      </c>
      <c r="F36" t="n">
        <v>24.77</v>
      </c>
      <c r="G36" t="n">
        <v>67.56</v>
      </c>
      <c r="H36" t="n">
        <v>0.89</v>
      </c>
      <c r="I36" t="n">
        <v>22</v>
      </c>
      <c r="J36" t="n">
        <v>189.5</v>
      </c>
      <c r="K36" t="n">
        <v>52.44</v>
      </c>
      <c r="L36" t="n">
        <v>9.5</v>
      </c>
      <c r="M36" t="n">
        <v>20</v>
      </c>
      <c r="N36" t="n">
        <v>37.56</v>
      </c>
      <c r="O36" t="n">
        <v>23605.68</v>
      </c>
      <c r="P36" t="n">
        <v>270.83</v>
      </c>
      <c r="Q36" t="n">
        <v>1397.19</v>
      </c>
      <c r="R36" t="n">
        <v>92.41</v>
      </c>
      <c r="S36" t="n">
        <v>66.97</v>
      </c>
      <c r="T36" t="n">
        <v>10097.92</v>
      </c>
      <c r="U36" t="n">
        <v>0.72</v>
      </c>
      <c r="V36" t="n">
        <v>0.85</v>
      </c>
      <c r="W36" t="n">
        <v>5.33</v>
      </c>
      <c r="X36" t="n">
        <v>0.61</v>
      </c>
      <c r="Y36" t="n">
        <v>1</v>
      </c>
      <c r="Z36" t="n">
        <v>10</v>
      </c>
      <c r="AA36" t="n">
        <v>339.3143213343864</v>
      </c>
      <c r="AB36" t="n">
        <v>482.8199921331996</v>
      </c>
      <c r="AC36" t="n">
        <v>437.5921705283668</v>
      </c>
      <c r="AD36" t="n">
        <v>339314.3213343864</v>
      </c>
      <c r="AE36" t="n">
        <v>482819.9921331996</v>
      </c>
      <c r="AF36" t="n">
        <v>5.05812040527765e-06</v>
      </c>
      <c r="AG36" t="n">
        <v>1.165416666666667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3.5842</v>
      </c>
      <c r="E37" t="n">
        <v>27.9</v>
      </c>
      <c r="F37" t="n">
        <v>24.73</v>
      </c>
      <c r="G37" t="n">
        <v>70.67</v>
      </c>
      <c r="H37" t="n">
        <v>0.91</v>
      </c>
      <c r="I37" t="n">
        <v>21</v>
      </c>
      <c r="J37" t="n">
        <v>189.88</v>
      </c>
      <c r="K37" t="n">
        <v>52.44</v>
      </c>
      <c r="L37" t="n">
        <v>9.75</v>
      </c>
      <c r="M37" t="n">
        <v>19</v>
      </c>
      <c r="N37" t="n">
        <v>37.69</v>
      </c>
      <c r="O37" t="n">
        <v>23652.75</v>
      </c>
      <c r="P37" t="n">
        <v>268.23</v>
      </c>
      <c r="Q37" t="n">
        <v>1397.26</v>
      </c>
      <c r="R37" t="n">
        <v>91.17</v>
      </c>
      <c r="S37" t="n">
        <v>66.97</v>
      </c>
      <c r="T37" t="n">
        <v>9482.700000000001</v>
      </c>
      <c r="U37" t="n">
        <v>0.73</v>
      </c>
      <c r="V37" t="n">
        <v>0.85</v>
      </c>
      <c r="W37" t="n">
        <v>5.32</v>
      </c>
      <c r="X37" t="n">
        <v>0.57</v>
      </c>
      <c r="Y37" t="n">
        <v>1</v>
      </c>
      <c r="Z37" t="n">
        <v>10</v>
      </c>
      <c r="AA37" t="n">
        <v>336.2922089798537</v>
      </c>
      <c r="AB37" t="n">
        <v>478.5197425666534</v>
      </c>
      <c r="AC37" t="n">
        <v>433.6947438014315</v>
      </c>
      <c r="AD37" t="n">
        <v>336292.2089798537</v>
      </c>
      <c r="AE37" t="n">
        <v>478519.7425666534</v>
      </c>
      <c r="AF37" t="n">
        <v>5.071420822590397e-06</v>
      </c>
      <c r="AG37" t="n">
        <v>1.1625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3.5907</v>
      </c>
      <c r="E38" t="n">
        <v>27.85</v>
      </c>
      <c r="F38" t="n">
        <v>24.72</v>
      </c>
      <c r="G38" t="n">
        <v>74.16</v>
      </c>
      <c r="H38" t="n">
        <v>0.93</v>
      </c>
      <c r="I38" t="n">
        <v>20</v>
      </c>
      <c r="J38" t="n">
        <v>190.26</v>
      </c>
      <c r="K38" t="n">
        <v>52.44</v>
      </c>
      <c r="L38" t="n">
        <v>10</v>
      </c>
      <c r="M38" t="n">
        <v>18</v>
      </c>
      <c r="N38" t="n">
        <v>37.82</v>
      </c>
      <c r="O38" t="n">
        <v>23699.85</v>
      </c>
      <c r="P38" t="n">
        <v>265.4</v>
      </c>
      <c r="Q38" t="n">
        <v>1397.17</v>
      </c>
      <c r="R38" t="n">
        <v>90.31</v>
      </c>
      <c r="S38" t="n">
        <v>66.97</v>
      </c>
      <c r="T38" t="n">
        <v>9057.219999999999</v>
      </c>
      <c r="U38" t="n">
        <v>0.74</v>
      </c>
      <c r="V38" t="n">
        <v>0.85</v>
      </c>
      <c r="W38" t="n">
        <v>5.33</v>
      </c>
      <c r="X38" t="n">
        <v>0.55</v>
      </c>
      <c r="Y38" t="n">
        <v>1</v>
      </c>
      <c r="Z38" t="n">
        <v>10</v>
      </c>
      <c r="AA38" t="n">
        <v>333.5310437925543</v>
      </c>
      <c r="AB38" t="n">
        <v>474.5908021412462</v>
      </c>
      <c r="AC38" t="n">
        <v>430.1338440942041</v>
      </c>
      <c r="AD38" t="n">
        <v>333531.0437925543</v>
      </c>
      <c r="AE38" t="n">
        <v>474590.8021412462</v>
      </c>
      <c r="AF38" t="n">
        <v>5.080617919668361e-06</v>
      </c>
      <c r="AG38" t="n">
        <v>1.160416666666667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3.5932</v>
      </c>
      <c r="E39" t="n">
        <v>27.83</v>
      </c>
      <c r="F39" t="n">
        <v>24.7</v>
      </c>
      <c r="G39" t="n">
        <v>74.09999999999999</v>
      </c>
      <c r="H39" t="n">
        <v>0.95</v>
      </c>
      <c r="I39" t="n">
        <v>20</v>
      </c>
      <c r="J39" t="n">
        <v>190.65</v>
      </c>
      <c r="K39" t="n">
        <v>52.44</v>
      </c>
      <c r="L39" t="n">
        <v>10.25</v>
      </c>
      <c r="M39" t="n">
        <v>18</v>
      </c>
      <c r="N39" t="n">
        <v>37.95</v>
      </c>
      <c r="O39" t="n">
        <v>23747</v>
      </c>
      <c r="P39" t="n">
        <v>264.36</v>
      </c>
      <c r="Q39" t="n">
        <v>1397.2</v>
      </c>
      <c r="R39" t="n">
        <v>89.90000000000001</v>
      </c>
      <c r="S39" t="n">
        <v>66.97</v>
      </c>
      <c r="T39" t="n">
        <v>8853.219999999999</v>
      </c>
      <c r="U39" t="n">
        <v>0.74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332.4270572456282</v>
      </c>
      <c r="AB39" t="n">
        <v>473.0199083050949</v>
      </c>
      <c r="AC39" t="n">
        <v>428.7101026281684</v>
      </c>
      <c r="AD39" t="n">
        <v>332427.0572456282</v>
      </c>
      <c r="AE39" t="n">
        <v>473019.9083050949</v>
      </c>
      <c r="AF39" t="n">
        <v>5.084155264698347e-06</v>
      </c>
      <c r="AG39" t="n">
        <v>1.159583333333333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3.5992</v>
      </c>
      <c r="E40" t="n">
        <v>27.78</v>
      </c>
      <c r="F40" t="n">
        <v>24.69</v>
      </c>
      <c r="G40" t="n">
        <v>77.95999999999999</v>
      </c>
      <c r="H40" t="n">
        <v>0.98</v>
      </c>
      <c r="I40" t="n">
        <v>19</v>
      </c>
      <c r="J40" t="n">
        <v>191.03</v>
      </c>
      <c r="K40" t="n">
        <v>52.44</v>
      </c>
      <c r="L40" t="n">
        <v>10.5</v>
      </c>
      <c r="M40" t="n">
        <v>17</v>
      </c>
      <c r="N40" t="n">
        <v>38.09</v>
      </c>
      <c r="O40" t="n">
        <v>23794.2</v>
      </c>
      <c r="P40" t="n">
        <v>261.94</v>
      </c>
      <c r="Q40" t="n">
        <v>1397.2</v>
      </c>
      <c r="R40" t="n">
        <v>89.53</v>
      </c>
      <c r="S40" t="n">
        <v>66.97</v>
      </c>
      <c r="T40" t="n">
        <v>8671.1</v>
      </c>
      <c r="U40" t="n">
        <v>0.75</v>
      </c>
      <c r="V40" t="n">
        <v>0.85</v>
      </c>
      <c r="W40" t="n">
        <v>5.33</v>
      </c>
      <c r="X40" t="n">
        <v>0.52</v>
      </c>
      <c r="Y40" t="n">
        <v>1</v>
      </c>
      <c r="Z40" t="n">
        <v>10</v>
      </c>
      <c r="AA40" t="n">
        <v>330.0279271082982</v>
      </c>
      <c r="AB40" t="n">
        <v>469.6061178423851</v>
      </c>
      <c r="AC40" t="n">
        <v>425.6160965748853</v>
      </c>
      <c r="AD40" t="n">
        <v>330027.9271082982</v>
      </c>
      <c r="AE40" t="n">
        <v>469606.1178423851</v>
      </c>
      <c r="AF40" t="n">
        <v>5.092644892770314e-06</v>
      </c>
      <c r="AG40" t="n">
        <v>1.1575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3.5982</v>
      </c>
      <c r="E41" t="n">
        <v>27.79</v>
      </c>
      <c r="F41" t="n">
        <v>24.7</v>
      </c>
      <c r="G41" t="n">
        <v>77.98999999999999</v>
      </c>
      <c r="H41" t="n">
        <v>1</v>
      </c>
      <c r="I41" t="n">
        <v>19</v>
      </c>
      <c r="J41" t="n">
        <v>191.41</v>
      </c>
      <c r="K41" t="n">
        <v>52.44</v>
      </c>
      <c r="L41" t="n">
        <v>10.75</v>
      </c>
      <c r="M41" t="n">
        <v>15</v>
      </c>
      <c r="N41" t="n">
        <v>38.22</v>
      </c>
      <c r="O41" t="n">
        <v>23841.44</v>
      </c>
      <c r="P41" t="n">
        <v>260.25</v>
      </c>
      <c r="Q41" t="n">
        <v>1397.25</v>
      </c>
      <c r="R41" t="n">
        <v>89.62</v>
      </c>
      <c r="S41" t="n">
        <v>66.97</v>
      </c>
      <c r="T41" t="n">
        <v>8715.57</v>
      </c>
      <c r="U41" t="n">
        <v>0.75</v>
      </c>
      <c r="V41" t="n">
        <v>0.85</v>
      </c>
      <c r="W41" t="n">
        <v>5.33</v>
      </c>
      <c r="X41" t="n">
        <v>0.53</v>
      </c>
      <c r="Y41" t="n">
        <v>1</v>
      </c>
      <c r="Z41" t="n">
        <v>10</v>
      </c>
      <c r="AA41" t="n">
        <v>328.9153721800503</v>
      </c>
      <c r="AB41" t="n">
        <v>468.0230318129127</v>
      </c>
      <c r="AC41" t="n">
        <v>424.1813050106228</v>
      </c>
      <c r="AD41" t="n">
        <v>328915.3721800503</v>
      </c>
      <c r="AE41" t="n">
        <v>468023.0318129127</v>
      </c>
      <c r="AF41" t="n">
        <v>5.091229954758319e-06</v>
      </c>
      <c r="AG41" t="n">
        <v>1.157916666666667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3.6069</v>
      </c>
      <c r="E42" t="n">
        <v>27.72</v>
      </c>
      <c r="F42" t="n">
        <v>24.66</v>
      </c>
      <c r="G42" t="n">
        <v>82.20999999999999</v>
      </c>
      <c r="H42" t="n">
        <v>1.02</v>
      </c>
      <c r="I42" t="n">
        <v>18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257.83</v>
      </c>
      <c r="Q42" t="n">
        <v>1397.22</v>
      </c>
      <c r="R42" t="n">
        <v>88.7</v>
      </c>
      <c r="S42" t="n">
        <v>66.97</v>
      </c>
      <c r="T42" t="n">
        <v>8259.879999999999</v>
      </c>
      <c r="U42" t="n">
        <v>0.76</v>
      </c>
      <c r="V42" t="n">
        <v>0.85</v>
      </c>
      <c r="W42" t="n">
        <v>5.33</v>
      </c>
      <c r="X42" t="n">
        <v>0.5</v>
      </c>
      <c r="Y42" t="n">
        <v>1</v>
      </c>
      <c r="Z42" t="n">
        <v>10</v>
      </c>
      <c r="AA42" t="n">
        <v>326.1335936885073</v>
      </c>
      <c r="AB42" t="n">
        <v>464.0647601310065</v>
      </c>
      <c r="AC42" t="n">
        <v>420.5938216316238</v>
      </c>
      <c r="AD42" t="n">
        <v>326133.5936885073</v>
      </c>
      <c r="AE42" t="n">
        <v>464064.7601310065</v>
      </c>
      <c r="AF42" t="n">
        <v>5.103539915462671e-06</v>
      </c>
      <c r="AG42" t="n">
        <v>1.155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3.6065</v>
      </c>
      <c r="E43" t="n">
        <v>27.73</v>
      </c>
      <c r="F43" t="n">
        <v>24.67</v>
      </c>
      <c r="G43" t="n">
        <v>82.22</v>
      </c>
      <c r="H43" t="n">
        <v>1.04</v>
      </c>
      <c r="I43" t="n">
        <v>18</v>
      </c>
      <c r="J43" t="n">
        <v>192.18</v>
      </c>
      <c r="K43" t="n">
        <v>52.44</v>
      </c>
      <c r="L43" t="n">
        <v>11.25</v>
      </c>
      <c r="M43" t="n">
        <v>12</v>
      </c>
      <c r="N43" t="n">
        <v>38.49</v>
      </c>
      <c r="O43" t="n">
        <v>23936.06</v>
      </c>
      <c r="P43" t="n">
        <v>256.49</v>
      </c>
      <c r="Q43" t="n">
        <v>1397.22</v>
      </c>
      <c r="R43" t="n">
        <v>88.79000000000001</v>
      </c>
      <c r="S43" t="n">
        <v>66.97</v>
      </c>
      <c r="T43" t="n">
        <v>8305.08</v>
      </c>
      <c r="U43" t="n">
        <v>0.75</v>
      </c>
      <c r="V43" t="n">
        <v>0.85</v>
      </c>
      <c r="W43" t="n">
        <v>5.33</v>
      </c>
      <c r="X43" t="n">
        <v>0.5</v>
      </c>
      <c r="Y43" t="n">
        <v>1</v>
      </c>
      <c r="Z43" t="n">
        <v>10</v>
      </c>
      <c r="AA43" t="n">
        <v>325.2296637382015</v>
      </c>
      <c r="AB43" t="n">
        <v>462.7785325123807</v>
      </c>
      <c r="AC43" t="n">
        <v>419.4280804763305</v>
      </c>
      <c r="AD43" t="n">
        <v>325229.6637382014</v>
      </c>
      <c r="AE43" t="n">
        <v>462778.5325123806</v>
      </c>
      <c r="AF43" t="n">
        <v>5.102973940257873e-06</v>
      </c>
      <c r="AG43" t="n">
        <v>1.155416666666667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3.6155</v>
      </c>
      <c r="E44" t="n">
        <v>27.66</v>
      </c>
      <c r="F44" t="n">
        <v>24.63</v>
      </c>
      <c r="G44" t="n">
        <v>86.94</v>
      </c>
      <c r="H44" t="n">
        <v>1.06</v>
      </c>
      <c r="I44" t="n">
        <v>17</v>
      </c>
      <c r="J44" t="n">
        <v>192.56</v>
      </c>
      <c r="K44" t="n">
        <v>52.44</v>
      </c>
      <c r="L44" t="n">
        <v>11.5</v>
      </c>
      <c r="M44" t="n">
        <v>9</v>
      </c>
      <c r="N44" t="n">
        <v>38.62</v>
      </c>
      <c r="O44" t="n">
        <v>23983.44</v>
      </c>
      <c r="P44" t="n">
        <v>253.15</v>
      </c>
      <c r="Q44" t="n">
        <v>1397.25</v>
      </c>
      <c r="R44" t="n">
        <v>87.45</v>
      </c>
      <c r="S44" t="n">
        <v>66.97</v>
      </c>
      <c r="T44" t="n">
        <v>7643.52</v>
      </c>
      <c r="U44" t="n">
        <v>0.77</v>
      </c>
      <c r="V44" t="n">
        <v>0.85</v>
      </c>
      <c r="W44" t="n">
        <v>5.33</v>
      </c>
      <c r="X44" t="n">
        <v>0.47</v>
      </c>
      <c r="Y44" t="n">
        <v>1</v>
      </c>
      <c r="Z44" t="n">
        <v>10</v>
      </c>
      <c r="AA44" t="n">
        <v>321.7576553004837</v>
      </c>
      <c r="AB44" t="n">
        <v>457.8381130217065</v>
      </c>
      <c r="AC44" t="n">
        <v>414.950451290569</v>
      </c>
      <c r="AD44" t="n">
        <v>321757.6553004837</v>
      </c>
      <c r="AE44" t="n">
        <v>457838.1130217065</v>
      </c>
      <c r="AF44" t="n">
        <v>5.115708382365823e-06</v>
      </c>
      <c r="AG44" t="n">
        <v>1.1525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3.6161</v>
      </c>
      <c r="E45" t="n">
        <v>27.65</v>
      </c>
      <c r="F45" t="n">
        <v>24.63</v>
      </c>
      <c r="G45" t="n">
        <v>86.93000000000001</v>
      </c>
      <c r="H45" t="n">
        <v>1.08</v>
      </c>
      <c r="I45" t="n">
        <v>17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253.16</v>
      </c>
      <c r="Q45" t="n">
        <v>1397.27</v>
      </c>
      <c r="R45" t="n">
        <v>87.08</v>
      </c>
      <c r="S45" t="n">
        <v>66.97</v>
      </c>
      <c r="T45" t="n">
        <v>7458.97</v>
      </c>
      <c r="U45" t="n">
        <v>0.77</v>
      </c>
      <c r="V45" t="n">
        <v>0.85</v>
      </c>
      <c r="W45" t="n">
        <v>5.34</v>
      </c>
      <c r="X45" t="n">
        <v>0.46</v>
      </c>
      <c r="Y45" t="n">
        <v>1</v>
      </c>
      <c r="Z45" t="n">
        <v>10</v>
      </c>
      <c r="AA45" t="n">
        <v>321.7095809416216</v>
      </c>
      <c r="AB45" t="n">
        <v>457.7697066500676</v>
      </c>
      <c r="AC45" t="n">
        <v>414.8884528374577</v>
      </c>
      <c r="AD45" t="n">
        <v>321709.5809416216</v>
      </c>
      <c r="AE45" t="n">
        <v>457769.7066500676</v>
      </c>
      <c r="AF45" t="n">
        <v>5.116557345173019e-06</v>
      </c>
      <c r="AG45" t="n">
        <v>1.152083333333333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3.6167</v>
      </c>
      <c r="E46" t="n">
        <v>27.65</v>
      </c>
      <c r="F46" t="n">
        <v>24.62</v>
      </c>
      <c r="G46" t="n">
        <v>86.91</v>
      </c>
      <c r="H46" t="n">
        <v>1.1</v>
      </c>
      <c r="I46" t="n">
        <v>17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253.31</v>
      </c>
      <c r="Q46" t="n">
        <v>1397.22</v>
      </c>
      <c r="R46" t="n">
        <v>86.98999999999999</v>
      </c>
      <c r="S46" t="n">
        <v>66.97</v>
      </c>
      <c r="T46" t="n">
        <v>7411.21</v>
      </c>
      <c r="U46" t="n">
        <v>0.77</v>
      </c>
      <c r="V46" t="n">
        <v>0.85</v>
      </c>
      <c r="W46" t="n">
        <v>5.34</v>
      </c>
      <c r="X46" t="n">
        <v>0.46</v>
      </c>
      <c r="Y46" t="n">
        <v>1</v>
      </c>
      <c r="Z46" t="n">
        <v>10</v>
      </c>
      <c r="AA46" t="n">
        <v>321.7197357160251</v>
      </c>
      <c r="AB46" t="n">
        <v>457.7841561671947</v>
      </c>
      <c r="AC46" t="n">
        <v>414.9015488062779</v>
      </c>
      <c r="AD46" t="n">
        <v>321719.7357160251</v>
      </c>
      <c r="AE46" t="n">
        <v>457784.1561671947</v>
      </c>
      <c r="AF46" t="n">
        <v>5.117406307980216e-06</v>
      </c>
      <c r="AG46" t="n">
        <v>1.152083333333333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3.6165</v>
      </c>
      <c r="E47" t="n">
        <v>27.65</v>
      </c>
      <c r="F47" t="n">
        <v>24.63</v>
      </c>
      <c r="G47" t="n">
        <v>86.92</v>
      </c>
      <c r="H47" t="n">
        <v>1.12</v>
      </c>
      <c r="I47" t="n">
        <v>17</v>
      </c>
      <c r="J47" t="n">
        <v>193.72</v>
      </c>
      <c r="K47" t="n">
        <v>52.44</v>
      </c>
      <c r="L47" t="n">
        <v>12.25</v>
      </c>
      <c r="M47" t="n">
        <v>1</v>
      </c>
      <c r="N47" t="n">
        <v>39.02</v>
      </c>
      <c r="O47" t="n">
        <v>24125.85</v>
      </c>
      <c r="P47" t="n">
        <v>253.58</v>
      </c>
      <c r="Q47" t="n">
        <v>1397.3</v>
      </c>
      <c r="R47" t="n">
        <v>86.98999999999999</v>
      </c>
      <c r="S47" t="n">
        <v>66.97</v>
      </c>
      <c r="T47" t="n">
        <v>7413.21</v>
      </c>
      <c r="U47" t="n">
        <v>0.77</v>
      </c>
      <c r="V47" t="n">
        <v>0.85</v>
      </c>
      <c r="W47" t="n">
        <v>5.34</v>
      </c>
      <c r="X47" t="n">
        <v>0.46</v>
      </c>
      <c r="Y47" t="n">
        <v>1</v>
      </c>
      <c r="Z47" t="n">
        <v>10</v>
      </c>
      <c r="AA47" t="n">
        <v>321.9856379397361</v>
      </c>
      <c r="AB47" t="n">
        <v>458.1625159990327</v>
      </c>
      <c r="AC47" t="n">
        <v>415.2444660482158</v>
      </c>
      <c r="AD47" t="n">
        <v>321985.6379397361</v>
      </c>
      <c r="AE47" t="n">
        <v>458162.5159990327</v>
      </c>
      <c r="AF47" t="n">
        <v>5.117123320377817e-06</v>
      </c>
      <c r="AG47" t="n">
        <v>1.152083333333333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3.6164</v>
      </c>
      <c r="E48" t="n">
        <v>27.65</v>
      </c>
      <c r="F48" t="n">
        <v>24.63</v>
      </c>
      <c r="G48" t="n">
        <v>86.92</v>
      </c>
      <c r="H48" t="n">
        <v>1.14</v>
      </c>
      <c r="I48" t="n">
        <v>17</v>
      </c>
      <c r="J48" t="n">
        <v>194.1</v>
      </c>
      <c r="K48" t="n">
        <v>52.44</v>
      </c>
      <c r="L48" t="n">
        <v>12.5</v>
      </c>
      <c r="M48" t="n">
        <v>0</v>
      </c>
      <c r="N48" t="n">
        <v>39.16</v>
      </c>
      <c r="O48" t="n">
        <v>24173.41</v>
      </c>
      <c r="P48" t="n">
        <v>254.05</v>
      </c>
      <c r="Q48" t="n">
        <v>1397.35</v>
      </c>
      <c r="R48" t="n">
        <v>87.05</v>
      </c>
      <c r="S48" t="n">
        <v>66.97</v>
      </c>
      <c r="T48" t="n">
        <v>7439.42</v>
      </c>
      <c r="U48" t="n">
        <v>0.77</v>
      </c>
      <c r="V48" t="n">
        <v>0.85</v>
      </c>
      <c r="W48" t="n">
        <v>5.34</v>
      </c>
      <c r="X48" t="n">
        <v>0.46</v>
      </c>
      <c r="Y48" t="n">
        <v>1</v>
      </c>
      <c r="Z48" t="n">
        <v>10</v>
      </c>
      <c r="AA48" t="n">
        <v>322.3413229871733</v>
      </c>
      <c r="AB48" t="n">
        <v>458.6686303626417</v>
      </c>
      <c r="AC48" t="n">
        <v>415.7031705064317</v>
      </c>
      <c r="AD48" t="n">
        <v>322341.3229871733</v>
      </c>
      <c r="AE48" t="n">
        <v>458668.6303626417</v>
      </c>
      <c r="AF48" t="n">
        <v>5.116981826576618e-06</v>
      </c>
      <c r="AG48" t="n">
        <v>1.152083333333333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1.8385</v>
      </c>
      <c r="E2" t="n">
        <v>54.39</v>
      </c>
      <c r="F2" t="n">
        <v>35.65</v>
      </c>
      <c r="G2" t="n">
        <v>5.6</v>
      </c>
      <c r="H2" t="n">
        <v>0.08</v>
      </c>
      <c r="I2" t="n">
        <v>382</v>
      </c>
      <c r="J2" t="n">
        <v>213.37</v>
      </c>
      <c r="K2" t="n">
        <v>56.13</v>
      </c>
      <c r="L2" t="n">
        <v>1</v>
      </c>
      <c r="M2" t="n">
        <v>380</v>
      </c>
      <c r="N2" t="n">
        <v>46.25</v>
      </c>
      <c r="O2" t="n">
        <v>26550.29</v>
      </c>
      <c r="P2" t="n">
        <v>527.24</v>
      </c>
      <c r="Q2" t="n">
        <v>1398.08</v>
      </c>
      <c r="R2" t="n">
        <v>446.79</v>
      </c>
      <c r="S2" t="n">
        <v>66.97</v>
      </c>
      <c r="T2" t="n">
        <v>185484.66</v>
      </c>
      <c r="U2" t="n">
        <v>0.15</v>
      </c>
      <c r="V2" t="n">
        <v>0.59</v>
      </c>
      <c r="W2" t="n">
        <v>5.95</v>
      </c>
      <c r="X2" t="n">
        <v>11.47</v>
      </c>
      <c r="Y2" t="n">
        <v>1</v>
      </c>
      <c r="Z2" t="n">
        <v>10</v>
      </c>
      <c r="AA2" t="n">
        <v>1166.515819158169</v>
      </c>
      <c r="AB2" t="n">
        <v>1659.868514875714</v>
      </c>
      <c r="AC2" t="n">
        <v>1504.381504599386</v>
      </c>
      <c r="AD2" t="n">
        <v>1166515.819158169</v>
      </c>
      <c r="AE2" t="n">
        <v>1659868.514875714</v>
      </c>
      <c r="AF2" t="n">
        <v>2.39909505281852e-06</v>
      </c>
      <c r="AG2" t="n">
        <v>2.26625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32.33</v>
      </c>
      <c r="G3" t="n">
        <v>7.03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476.88</v>
      </c>
      <c r="Q3" t="n">
        <v>1397.78</v>
      </c>
      <c r="R3" t="n">
        <v>338.37</v>
      </c>
      <c r="S3" t="n">
        <v>66.97</v>
      </c>
      <c r="T3" t="n">
        <v>131807.27</v>
      </c>
      <c r="U3" t="n">
        <v>0.2</v>
      </c>
      <c r="V3" t="n">
        <v>0.65</v>
      </c>
      <c r="W3" t="n">
        <v>5.77</v>
      </c>
      <c r="X3" t="n">
        <v>8.15</v>
      </c>
      <c r="Y3" t="n">
        <v>1</v>
      </c>
      <c r="Z3" t="n">
        <v>10</v>
      </c>
      <c r="AA3" t="n">
        <v>906.7731078001036</v>
      </c>
      <c r="AB3" t="n">
        <v>1290.273228235847</v>
      </c>
      <c r="AC3" t="n">
        <v>1169.407795281357</v>
      </c>
      <c r="AD3" t="n">
        <v>906773.1078001036</v>
      </c>
      <c r="AE3" t="n">
        <v>1290273.228235847</v>
      </c>
      <c r="AF3" t="n">
        <v>2.800488383385273e-06</v>
      </c>
      <c r="AG3" t="n">
        <v>1.941666666666667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2.3654</v>
      </c>
      <c r="E4" t="n">
        <v>42.28</v>
      </c>
      <c r="F4" t="n">
        <v>30.5</v>
      </c>
      <c r="G4" t="n">
        <v>8.43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448.58</v>
      </c>
      <c r="Q4" t="n">
        <v>1397.43</v>
      </c>
      <c r="R4" t="n">
        <v>279.28</v>
      </c>
      <c r="S4" t="n">
        <v>66.97</v>
      </c>
      <c r="T4" t="n">
        <v>102556.71</v>
      </c>
      <c r="U4" t="n">
        <v>0.24</v>
      </c>
      <c r="V4" t="n">
        <v>0.6899999999999999</v>
      </c>
      <c r="W4" t="n">
        <v>5.64</v>
      </c>
      <c r="X4" t="n">
        <v>6.33</v>
      </c>
      <c r="Y4" t="n">
        <v>1</v>
      </c>
      <c r="Z4" t="n">
        <v>10</v>
      </c>
      <c r="AA4" t="n">
        <v>775.8874807204925</v>
      </c>
      <c r="AB4" t="n">
        <v>1104.032349311467</v>
      </c>
      <c r="AC4" t="n">
        <v>1000.612899093361</v>
      </c>
      <c r="AD4" t="n">
        <v>775887.4807204924</v>
      </c>
      <c r="AE4" t="n">
        <v>1104032.349311467</v>
      </c>
      <c r="AF4" t="n">
        <v>3.086657295587124e-06</v>
      </c>
      <c r="AG4" t="n">
        <v>1.761666666666667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2.5272</v>
      </c>
      <c r="E5" t="n">
        <v>39.57</v>
      </c>
      <c r="F5" t="n">
        <v>29.4</v>
      </c>
      <c r="G5" t="n">
        <v>9.85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431.2</v>
      </c>
      <c r="Q5" t="n">
        <v>1397.7</v>
      </c>
      <c r="R5" t="n">
        <v>243.36</v>
      </c>
      <c r="S5" t="n">
        <v>66.97</v>
      </c>
      <c r="T5" t="n">
        <v>84785.42999999999</v>
      </c>
      <c r="U5" t="n">
        <v>0.28</v>
      </c>
      <c r="V5" t="n">
        <v>0.72</v>
      </c>
      <c r="W5" t="n">
        <v>5.58</v>
      </c>
      <c r="X5" t="n">
        <v>5.23</v>
      </c>
      <c r="Y5" t="n">
        <v>1</v>
      </c>
      <c r="Z5" t="n">
        <v>10</v>
      </c>
      <c r="AA5" t="n">
        <v>699.4979331396273</v>
      </c>
      <c r="AB5" t="n">
        <v>995.3354908440156</v>
      </c>
      <c r="AC5" t="n">
        <v>902.0981420382002</v>
      </c>
      <c r="AD5" t="n">
        <v>699497.9331396273</v>
      </c>
      <c r="AE5" t="n">
        <v>995335.4908440156</v>
      </c>
      <c r="AF5" t="n">
        <v>3.297793319272756e-06</v>
      </c>
      <c r="AG5" t="n">
        <v>1.64875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2.6666</v>
      </c>
      <c r="E6" t="n">
        <v>37.5</v>
      </c>
      <c r="F6" t="n">
        <v>28.51</v>
      </c>
      <c r="G6" t="n">
        <v>11.33</v>
      </c>
      <c r="H6" t="n">
        <v>0.17</v>
      </c>
      <c r="I6" t="n">
        <v>151</v>
      </c>
      <c r="J6" t="n">
        <v>215</v>
      </c>
      <c r="K6" t="n">
        <v>56.13</v>
      </c>
      <c r="L6" t="n">
        <v>2</v>
      </c>
      <c r="M6" t="n">
        <v>149</v>
      </c>
      <c r="N6" t="n">
        <v>46.87</v>
      </c>
      <c r="O6" t="n">
        <v>26750.75</v>
      </c>
      <c r="P6" t="n">
        <v>417.02</v>
      </c>
      <c r="Q6" t="n">
        <v>1397.67</v>
      </c>
      <c r="R6" t="n">
        <v>214.58</v>
      </c>
      <c r="S6" t="n">
        <v>66.97</v>
      </c>
      <c r="T6" t="n">
        <v>70537.55</v>
      </c>
      <c r="U6" t="n">
        <v>0.31</v>
      </c>
      <c r="V6" t="n">
        <v>0.74</v>
      </c>
      <c r="W6" t="n">
        <v>5.53</v>
      </c>
      <c r="X6" t="n">
        <v>4.34</v>
      </c>
      <c r="Y6" t="n">
        <v>1</v>
      </c>
      <c r="Z6" t="n">
        <v>10</v>
      </c>
      <c r="AA6" t="n">
        <v>642.3328640745281</v>
      </c>
      <c r="AB6" t="n">
        <v>913.9936892726234</v>
      </c>
      <c r="AC6" t="n">
        <v>828.3759762533047</v>
      </c>
      <c r="AD6" t="n">
        <v>642332.8640745281</v>
      </c>
      <c r="AE6" t="n">
        <v>913993.6892726234</v>
      </c>
      <c r="AF6" t="n">
        <v>3.479699139432072e-06</v>
      </c>
      <c r="AG6" t="n">
        <v>1.5625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2.765</v>
      </c>
      <c r="E7" t="n">
        <v>36.17</v>
      </c>
      <c r="F7" t="n">
        <v>27.98</v>
      </c>
      <c r="G7" t="n">
        <v>12.72</v>
      </c>
      <c r="H7" t="n">
        <v>0.19</v>
      </c>
      <c r="I7" t="n">
        <v>132</v>
      </c>
      <c r="J7" t="n">
        <v>215.41</v>
      </c>
      <c r="K7" t="n">
        <v>56.13</v>
      </c>
      <c r="L7" t="n">
        <v>2.25</v>
      </c>
      <c r="M7" t="n">
        <v>130</v>
      </c>
      <c r="N7" t="n">
        <v>47.03</v>
      </c>
      <c r="O7" t="n">
        <v>26801</v>
      </c>
      <c r="P7" t="n">
        <v>408.1</v>
      </c>
      <c r="Q7" t="n">
        <v>1397.4</v>
      </c>
      <c r="R7" t="n">
        <v>196.7</v>
      </c>
      <c r="S7" t="n">
        <v>66.97</v>
      </c>
      <c r="T7" t="n">
        <v>61693.8</v>
      </c>
      <c r="U7" t="n">
        <v>0.34</v>
      </c>
      <c r="V7" t="n">
        <v>0.75</v>
      </c>
      <c r="W7" t="n">
        <v>5.52</v>
      </c>
      <c r="X7" t="n">
        <v>3.81</v>
      </c>
      <c r="Y7" t="n">
        <v>1</v>
      </c>
      <c r="Z7" t="n">
        <v>10</v>
      </c>
      <c r="AA7" t="n">
        <v>607.1946355491042</v>
      </c>
      <c r="AB7" t="n">
        <v>863.9945051724458</v>
      </c>
      <c r="AC7" t="n">
        <v>783.060430394542</v>
      </c>
      <c r="AD7" t="n">
        <v>607194.6355491042</v>
      </c>
      <c r="AE7" t="n">
        <v>863994.5051724458</v>
      </c>
      <c r="AF7" t="n">
        <v>3.608103247779824e-06</v>
      </c>
      <c r="AG7" t="n">
        <v>1.507083333333333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2.8549</v>
      </c>
      <c r="E8" t="n">
        <v>35.03</v>
      </c>
      <c r="F8" t="n">
        <v>27.52</v>
      </c>
      <c r="G8" t="n">
        <v>14.23</v>
      </c>
      <c r="H8" t="n">
        <v>0.21</v>
      </c>
      <c r="I8" t="n">
        <v>116</v>
      </c>
      <c r="J8" t="n">
        <v>215.82</v>
      </c>
      <c r="K8" t="n">
        <v>56.13</v>
      </c>
      <c r="L8" t="n">
        <v>2.5</v>
      </c>
      <c r="M8" t="n">
        <v>114</v>
      </c>
      <c r="N8" t="n">
        <v>47.19</v>
      </c>
      <c r="O8" t="n">
        <v>26851.31</v>
      </c>
      <c r="P8" t="n">
        <v>400.11</v>
      </c>
      <c r="Q8" t="n">
        <v>1397.6</v>
      </c>
      <c r="R8" t="n">
        <v>181.38</v>
      </c>
      <c r="S8" t="n">
        <v>66.97</v>
      </c>
      <c r="T8" t="n">
        <v>54110.36</v>
      </c>
      <c r="U8" t="n">
        <v>0.37</v>
      </c>
      <c r="V8" t="n">
        <v>0.77</v>
      </c>
      <c r="W8" t="n">
        <v>5.49</v>
      </c>
      <c r="X8" t="n">
        <v>3.35</v>
      </c>
      <c r="Y8" t="n">
        <v>1</v>
      </c>
      <c r="Z8" t="n">
        <v>10</v>
      </c>
      <c r="AA8" t="n">
        <v>577.4084700316494</v>
      </c>
      <c r="AB8" t="n">
        <v>821.6109236476108</v>
      </c>
      <c r="AC8" t="n">
        <v>744.6471009210226</v>
      </c>
      <c r="AD8" t="n">
        <v>577408.4700316493</v>
      </c>
      <c r="AE8" t="n">
        <v>821610.9236476108</v>
      </c>
      <c r="AF8" t="n">
        <v>3.725415537825179e-06</v>
      </c>
      <c r="AG8" t="n">
        <v>1.459583333333333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2.9278</v>
      </c>
      <c r="E9" t="n">
        <v>34.16</v>
      </c>
      <c r="F9" t="n">
        <v>27.15</v>
      </c>
      <c r="G9" t="n">
        <v>15.66</v>
      </c>
      <c r="H9" t="n">
        <v>0.23</v>
      </c>
      <c r="I9" t="n">
        <v>104</v>
      </c>
      <c r="J9" t="n">
        <v>216.22</v>
      </c>
      <c r="K9" t="n">
        <v>56.13</v>
      </c>
      <c r="L9" t="n">
        <v>2.75</v>
      </c>
      <c r="M9" t="n">
        <v>102</v>
      </c>
      <c r="N9" t="n">
        <v>47.35</v>
      </c>
      <c r="O9" t="n">
        <v>26901.66</v>
      </c>
      <c r="P9" t="n">
        <v>393.61</v>
      </c>
      <c r="Q9" t="n">
        <v>1397.49</v>
      </c>
      <c r="R9" t="n">
        <v>169.56</v>
      </c>
      <c r="S9" t="n">
        <v>66.97</v>
      </c>
      <c r="T9" t="n">
        <v>48260.59</v>
      </c>
      <c r="U9" t="n">
        <v>0.39</v>
      </c>
      <c r="V9" t="n">
        <v>0.78</v>
      </c>
      <c r="W9" t="n">
        <v>5.47</v>
      </c>
      <c r="X9" t="n">
        <v>2.98</v>
      </c>
      <c r="Y9" t="n">
        <v>1</v>
      </c>
      <c r="Z9" t="n">
        <v>10</v>
      </c>
      <c r="AA9" t="n">
        <v>554.6859037016852</v>
      </c>
      <c r="AB9" t="n">
        <v>789.2783381748302</v>
      </c>
      <c r="AC9" t="n">
        <v>715.343247546364</v>
      </c>
      <c r="AD9" t="n">
        <v>554685.9037016853</v>
      </c>
      <c r="AE9" t="n">
        <v>789278.3381748302</v>
      </c>
      <c r="AF9" t="n">
        <v>3.82054419126574e-06</v>
      </c>
      <c r="AG9" t="n">
        <v>1.423333333333333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2.9919</v>
      </c>
      <c r="E10" t="n">
        <v>33.42</v>
      </c>
      <c r="F10" t="n">
        <v>26.84</v>
      </c>
      <c r="G10" t="n">
        <v>17.13</v>
      </c>
      <c r="H10" t="n">
        <v>0.25</v>
      </c>
      <c r="I10" t="n">
        <v>94</v>
      </c>
      <c r="J10" t="n">
        <v>216.63</v>
      </c>
      <c r="K10" t="n">
        <v>56.13</v>
      </c>
      <c r="L10" t="n">
        <v>3</v>
      </c>
      <c r="M10" t="n">
        <v>92</v>
      </c>
      <c r="N10" t="n">
        <v>47.51</v>
      </c>
      <c r="O10" t="n">
        <v>26952.08</v>
      </c>
      <c r="P10" t="n">
        <v>387.98</v>
      </c>
      <c r="Q10" t="n">
        <v>1397.51</v>
      </c>
      <c r="R10" t="n">
        <v>159.51</v>
      </c>
      <c r="S10" t="n">
        <v>66.97</v>
      </c>
      <c r="T10" t="n">
        <v>43287.52</v>
      </c>
      <c r="U10" t="n">
        <v>0.42</v>
      </c>
      <c r="V10" t="n">
        <v>0.78</v>
      </c>
      <c r="W10" t="n">
        <v>5.45</v>
      </c>
      <c r="X10" t="n">
        <v>2.67</v>
      </c>
      <c r="Y10" t="n">
        <v>1</v>
      </c>
      <c r="Z10" t="n">
        <v>10</v>
      </c>
      <c r="AA10" t="n">
        <v>535.7923630721777</v>
      </c>
      <c r="AB10" t="n">
        <v>762.394182203352</v>
      </c>
      <c r="AC10" t="n">
        <v>690.9774458893061</v>
      </c>
      <c r="AD10" t="n">
        <v>535792.3630721777</v>
      </c>
      <c r="AE10" t="n">
        <v>762394.182203352</v>
      </c>
      <c r="AF10" t="n">
        <v>3.904189550463817e-06</v>
      </c>
      <c r="AG10" t="n">
        <v>1.3925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3.0435</v>
      </c>
      <c r="E11" t="n">
        <v>32.86</v>
      </c>
      <c r="F11" t="n">
        <v>26.61</v>
      </c>
      <c r="G11" t="n">
        <v>18.57</v>
      </c>
      <c r="H11" t="n">
        <v>0.27</v>
      </c>
      <c r="I11" t="n">
        <v>86</v>
      </c>
      <c r="J11" t="n">
        <v>217.04</v>
      </c>
      <c r="K11" t="n">
        <v>56.13</v>
      </c>
      <c r="L11" t="n">
        <v>3.25</v>
      </c>
      <c r="M11" t="n">
        <v>84</v>
      </c>
      <c r="N11" t="n">
        <v>47.66</v>
      </c>
      <c r="O11" t="n">
        <v>27002.55</v>
      </c>
      <c r="P11" t="n">
        <v>383.5</v>
      </c>
      <c r="Q11" t="n">
        <v>1397.3</v>
      </c>
      <c r="R11" t="n">
        <v>152.43</v>
      </c>
      <c r="S11" t="n">
        <v>66.97</v>
      </c>
      <c r="T11" t="n">
        <v>39786.45</v>
      </c>
      <c r="U11" t="n">
        <v>0.44</v>
      </c>
      <c r="V11" t="n">
        <v>0.79</v>
      </c>
      <c r="W11" t="n">
        <v>5.43</v>
      </c>
      <c r="X11" t="n">
        <v>2.44</v>
      </c>
      <c r="Y11" t="n">
        <v>1</v>
      </c>
      <c r="Z11" t="n">
        <v>10</v>
      </c>
      <c r="AA11" t="n">
        <v>521.3371558044727</v>
      </c>
      <c r="AB11" t="n">
        <v>741.8254569228142</v>
      </c>
      <c r="AC11" t="n">
        <v>672.3354814156659</v>
      </c>
      <c r="AD11" t="n">
        <v>521337.1558044727</v>
      </c>
      <c r="AE11" t="n">
        <v>741825.4569228141</v>
      </c>
      <c r="AF11" t="n">
        <v>3.97152341215837e-06</v>
      </c>
      <c r="AG11" t="n">
        <v>1.369166666666667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3.0904</v>
      </c>
      <c r="E12" t="n">
        <v>32.36</v>
      </c>
      <c r="F12" t="n">
        <v>26.41</v>
      </c>
      <c r="G12" t="n">
        <v>20.06</v>
      </c>
      <c r="H12" t="n">
        <v>0.29</v>
      </c>
      <c r="I12" t="n">
        <v>79</v>
      </c>
      <c r="J12" t="n">
        <v>217.45</v>
      </c>
      <c r="K12" t="n">
        <v>56.13</v>
      </c>
      <c r="L12" t="n">
        <v>3.5</v>
      </c>
      <c r="M12" t="n">
        <v>77</v>
      </c>
      <c r="N12" t="n">
        <v>47.82</v>
      </c>
      <c r="O12" t="n">
        <v>27053.07</v>
      </c>
      <c r="P12" t="n">
        <v>379.4</v>
      </c>
      <c r="Q12" t="n">
        <v>1397.34</v>
      </c>
      <c r="R12" t="n">
        <v>145.25</v>
      </c>
      <c r="S12" t="n">
        <v>66.97</v>
      </c>
      <c r="T12" t="n">
        <v>36229.59</v>
      </c>
      <c r="U12" t="n">
        <v>0.46</v>
      </c>
      <c r="V12" t="n">
        <v>0.8</v>
      </c>
      <c r="W12" t="n">
        <v>5.43</v>
      </c>
      <c r="X12" t="n">
        <v>2.24</v>
      </c>
      <c r="Y12" t="n">
        <v>1</v>
      </c>
      <c r="Z12" t="n">
        <v>10</v>
      </c>
      <c r="AA12" t="n">
        <v>508.6467683384547</v>
      </c>
      <c r="AB12" t="n">
        <v>723.7679438994434</v>
      </c>
      <c r="AC12" t="n">
        <v>655.9694931654125</v>
      </c>
      <c r="AD12" t="n">
        <v>508646.7683384547</v>
      </c>
      <c r="AE12" t="n">
        <v>723767.9438994434</v>
      </c>
      <c r="AF12" t="n">
        <v>4.032724150791598e-06</v>
      </c>
      <c r="AG12" t="n">
        <v>1.348333333333333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3.1309</v>
      </c>
      <c r="E13" t="n">
        <v>31.94</v>
      </c>
      <c r="F13" t="n">
        <v>26.24</v>
      </c>
      <c r="G13" t="n">
        <v>21.57</v>
      </c>
      <c r="H13" t="n">
        <v>0.31</v>
      </c>
      <c r="I13" t="n">
        <v>73</v>
      </c>
      <c r="J13" t="n">
        <v>217.86</v>
      </c>
      <c r="K13" t="n">
        <v>56.13</v>
      </c>
      <c r="L13" t="n">
        <v>3.75</v>
      </c>
      <c r="M13" t="n">
        <v>71</v>
      </c>
      <c r="N13" t="n">
        <v>47.98</v>
      </c>
      <c r="O13" t="n">
        <v>27103.65</v>
      </c>
      <c r="P13" t="n">
        <v>376.09</v>
      </c>
      <c r="Q13" t="n">
        <v>1397.38</v>
      </c>
      <c r="R13" t="n">
        <v>140.54</v>
      </c>
      <c r="S13" t="n">
        <v>66.97</v>
      </c>
      <c r="T13" t="n">
        <v>33907.35</v>
      </c>
      <c r="U13" t="n">
        <v>0.48</v>
      </c>
      <c r="V13" t="n">
        <v>0.8</v>
      </c>
      <c r="W13" t="n">
        <v>5.4</v>
      </c>
      <c r="X13" t="n">
        <v>2.08</v>
      </c>
      <c r="Y13" t="n">
        <v>1</v>
      </c>
      <c r="Z13" t="n">
        <v>10</v>
      </c>
      <c r="AA13" t="n">
        <v>498.2073263596926</v>
      </c>
      <c r="AB13" t="n">
        <v>708.9133651883512</v>
      </c>
      <c r="AC13" t="n">
        <v>642.5064066189121</v>
      </c>
      <c r="AD13" t="n">
        <v>498207.3263596926</v>
      </c>
      <c r="AE13" t="n">
        <v>708913.3651883513</v>
      </c>
      <c r="AF13" t="n">
        <v>4.085573402703021e-06</v>
      </c>
      <c r="AG13" t="n">
        <v>1.330833333333333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3.1672</v>
      </c>
      <c r="E14" t="n">
        <v>31.57</v>
      </c>
      <c r="F14" t="n">
        <v>26.09</v>
      </c>
      <c r="G14" t="n">
        <v>23.02</v>
      </c>
      <c r="H14" t="n">
        <v>0.33</v>
      </c>
      <c r="I14" t="n">
        <v>68</v>
      </c>
      <c r="J14" t="n">
        <v>218.27</v>
      </c>
      <c r="K14" t="n">
        <v>56.13</v>
      </c>
      <c r="L14" t="n">
        <v>4</v>
      </c>
      <c r="M14" t="n">
        <v>66</v>
      </c>
      <c r="N14" t="n">
        <v>48.15</v>
      </c>
      <c r="O14" t="n">
        <v>27154.29</v>
      </c>
      <c r="P14" t="n">
        <v>372.18</v>
      </c>
      <c r="Q14" t="n">
        <v>1397.38</v>
      </c>
      <c r="R14" t="n">
        <v>135.14</v>
      </c>
      <c r="S14" t="n">
        <v>66.97</v>
      </c>
      <c r="T14" t="n">
        <v>31230.34</v>
      </c>
      <c r="U14" t="n">
        <v>0.5</v>
      </c>
      <c r="V14" t="n">
        <v>0.8100000000000001</v>
      </c>
      <c r="W14" t="n">
        <v>5.41</v>
      </c>
      <c r="X14" t="n">
        <v>1.92</v>
      </c>
      <c r="Y14" t="n">
        <v>1</v>
      </c>
      <c r="Z14" t="n">
        <v>10</v>
      </c>
      <c r="AA14" t="n">
        <v>488.2952375036282</v>
      </c>
      <c r="AB14" t="n">
        <v>694.8091722244658</v>
      </c>
      <c r="AC14" t="n">
        <v>629.7234139649674</v>
      </c>
      <c r="AD14" t="n">
        <v>488295.2375036282</v>
      </c>
      <c r="AE14" t="n">
        <v>694809.1722244658</v>
      </c>
      <c r="AF14" t="n">
        <v>4.132941991453258e-06</v>
      </c>
      <c r="AG14" t="n">
        <v>1.315416666666667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3.194</v>
      </c>
      <c r="E15" t="n">
        <v>31.31</v>
      </c>
      <c r="F15" t="n">
        <v>25.99</v>
      </c>
      <c r="G15" t="n">
        <v>24.37</v>
      </c>
      <c r="H15" t="n">
        <v>0.35</v>
      </c>
      <c r="I15" t="n">
        <v>64</v>
      </c>
      <c r="J15" t="n">
        <v>218.68</v>
      </c>
      <c r="K15" t="n">
        <v>56.13</v>
      </c>
      <c r="L15" t="n">
        <v>4.25</v>
      </c>
      <c r="M15" t="n">
        <v>62</v>
      </c>
      <c r="N15" t="n">
        <v>48.31</v>
      </c>
      <c r="O15" t="n">
        <v>27204.98</v>
      </c>
      <c r="P15" t="n">
        <v>370.01</v>
      </c>
      <c r="Q15" t="n">
        <v>1397.35</v>
      </c>
      <c r="R15" t="n">
        <v>132.14</v>
      </c>
      <c r="S15" t="n">
        <v>66.97</v>
      </c>
      <c r="T15" t="n">
        <v>29753.04</v>
      </c>
      <c r="U15" t="n">
        <v>0.51</v>
      </c>
      <c r="V15" t="n">
        <v>0.8100000000000001</v>
      </c>
      <c r="W15" t="n">
        <v>5.4</v>
      </c>
      <c r="X15" t="n">
        <v>1.83</v>
      </c>
      <c r="Y15" t="n">
        <v>1</v>
      </c>
      <c r="Z15" t="n">
        <v>10</v>
      </c>
      <c r="AA15" t="n">
        <v>481.789674066286</v>
      </c>
      <c r="AB15" t="n">
        <v>685.552221102308</v>
      </c>
      <c r="AC15" t="n">
        <v>621.3336011982632</v>
      </c>
      <c r="AD15" t="n">
        <v>481789.674066286</v>
      </c>
      <c r="AE15" t="n">
        <v>685552.2211023079</v>
      </c>
      <c r="AF15" t="n">
        <v>4.167913842100817e-06</v>
      </c>
      <c r="AG15" t="n">
        <v>1.304583333333333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3.2249</v>
      </c>
      <c r="E16" t="n">
        <v>31.01</v>
      </c>
      <c r="F16" t="n">
        <v>25.86</v>
      </c>
      <c r="G16" t="n">
        <v>25.86</v>
      </c>
      <c r="H16" t="n">
        <v>0.36</v>
      </c>
      <c r="I16" t="n">
        <v>60</v>
      </c>
      <c r="J16" t="n">
        <v>219.09</v>
      </c>
      <c r="K16" t="n">
        <v>56.13</v>
      </c>
      <c r="L16" t="n">
        <v>4.5</v>
      </c>
      <c r="M16" t="n">
        <v>58</v>
      </c>
      <c r="N16" t="n">
        <v>48.47</v>
      </c>
      <c r="O16" t="n">
        <v>27255.72</v>
      </c>
      <c r="P16" t="n">
        <v>367.02</v>
      </c>
      <c r="Q16" t="n">
        <v>1397.4</v>
      </c>
      <c r="R16" t="n">
        <v>128.12</v>
      </c>
      <c r="S16" t="n">
        <v>66.97</v>
      </c>
      <c r="T16" t="n">
        <v>27759.45</v>
      </c>
      <c r="U16" t="n">
        <v>0.52</v>
      </c>
      <c r="V16" t="n">
        <v>0.8100000000000001</v>
      </c>
      <c r="W16" t="n">
        <v>5.38</v>
      </c>
      <c r="X16" t="n">
        <v>1.7</v>
      </c>
      <c r="Y16" t="n">
        <v>1</v>
      </c>
      <c r="Z16" t="n">
        <v>10</v>
      </c>
      <c r="AA16" t="n">
        <v>473.9281267416446</v>
      </c>
      <c r="AB16" t="n">
        <v>674.3658019658794</v>
      </c>
      <c r="AC16" t="n">
        <v>611.1950619701727</v>
      </c>
      <c r="AD16" t="n">
        <v>473928.1267416446</v>
      </c>
      <c r="AE16" t="n">
        <v>674365.8019658794</v>
      </c>
      <c r="AF16" t="n">
        <v>4.208235863929531e-06</v>
      </c>
      <c r="AG16" t="n">
        <v>1.292083333333333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3.255</v>
      </c>
      <c r="E17" t="n">
        <v>30.72</v>
      </c>
      <c r="F17" t="n">
        <v>25.75</v>
      </c>
      <c r="G17" t="n">
        <v>27.58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364.18</v>
      </c>
      <c r="Q17" t="n">
        <v>1397.39</v>
      </c>
      <c r="R17" t="n">
        <v>123.74</v>
      </c>
      <c r="S17" t="n">
        <v>66.97</v>
      </c>
      <c r="T17" t="n">
        <v>25592.22</v>
      </c>
      <c r="U17" t="n">
        <v>0.54</v>
      </c>
      <c r="V17" t="n">
        <v>0.82</v>
      </c>
      <c r="W17" t="n">
        <v>5.39</v>
      </c>
      <c r="X17" t="n">
        <v>1.58</v>
      </c>
      <c r="Y17" t="n">
        <v>1</v>
      </c>
      <c r="Z17" t="n">
        <v>10</v>
      </c>
      <c r="AA17" t="n">
        <v>466.5708319837523</v>
      </c>
      <c r="AB17" t="n">
        <v>663.8968981390126</v>
      </c>
      <c r="AC17" t="n">
        <v>601.7068253120135</v>
      </c>
      <c r="AD17" t="n">
        <v>466570.8319837523</v>
      </c>
      <c r="AE17" t="n">
        <v>663896.8981390126</v>
      </c>
      <c r="AF17" t="n">
        <v>4.24751394991802e-06</v>
      </c>
      <c r="AG17" t="n">
        <v>1.28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3.2763</v>
      </c>
      <c r="E18" t="n">
        <v>30.52</v>
      </c>
      <c r="F18" t="n">
        <v>25.67</v>
      </c>
      <c r="G18" t="n">
        <v>29.06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361.82</v>
      </c>
      <c r="Q18" t="n">
        <v>1397.38</v>
      </c>
      <c r="R18" t="n">
        <v>121.91</v>
      </c>
      <c r="S18" t="n">
        <v>66.97</v>
      </c>
      <c r="T18" t="n">
        <v>24694.03</v>
      </c>
      <c r="U18" t="n">
        <v>0.55</v>
      </c>
      <c r="V18" t="n">
        <v>0.82</v>
      </c>
      <c r="W18" t="n">
        <v>5.37</v>
      </c>
      <c r="X18" t="n">
        <v>1.5</v>
      </c>
      <c r="Y18" t="n">
        <v>1</v>
      </c>
      <c r="Z18" t="n">
        <v>10</v>
      </c>
      <c r="AA18" t="n">
        <v>461.1486805641229</v>
      </c>
      <c r="AB18" t="n">
        <v>656.1815647706007</v>
      </c>
      <c r="AC18" t="n">
        <v>594.7142203452722</v>
      </c>
      <c r="AD18" t="n">
        <v>461148.6805641229</v>
      </c>
      <c r="AE18" t="n">
        <v>656181.5647706008</v>
      </c>
      <c r="AF18" t="n">
        <v>4.275308741664028e-06</v>
      </c>
      <c r="AG18" t="n">
        <v>1.271666666666667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3.2987</v>
      </c>
      <c r="E19" t="n">
        <v>30.32</v>
      </c>
      <c r="F19" t="n">
        <v>25.59</v>
      </c>
      <c r="G19" t="n">
        <v>30.71</v>
      </c>
      <c r="H19" t="n">
        <v>0.42</v>
      </c>
      <c r="I19" t="n">
        <v>50</v>
      </c>
      <c r="J19" t="n">
        <v>220.33</v>
      </c>
      <c r="K19" t="n">
        <v>56.13</v>
      </c>
      <c r="L19" t="n">
        <v>5.25</v>
      </c>
      <c r="M19" t="n">
        <v>48</v>
      </c>
      <c r="N19" t="n">
        <v>48.95</v>
      </c>
      <c r="O19" t="n">
        <v>27408.3</v>
      </c>
      <c r="P19" t="n">
        <v>359.13</v>
      </c>
      <c r="Q19" t="n">
        <v>1397.21</v>
      </c>
      <c r="R19" t="n">
        <v>118.83</v>
      </c>
      <c r="S19" t="n">
        <v>66.97</v>
      </c>
      <c r="T19" t="n">
        <v>23165.1</v>
      </c>
      <c r="U19" t="n">
        <v>0.5600000000000001</v>
      </c>
      <c r="V19" t="n">
        <v>0.82</v>
      </c>
      <c r="W19" t="n">
        <v>5.38</v>
      </c>
      <c r="X19" t="n">
        <v>1.43</v>
      </c>
      <c r="Y19" t="n">
        <v>1</v>
      </c>
      <c r="Z19" t="n">
        <v>10</v>
      </c>
      <c r="AA19" t="n">
        <v>455.3810231846682</v>
      </c>
      <c r="AB19" t="n">
        <v>647.9746011516621</v>
      </c>
      <c r="AC19" t="n">
        <v>587.2760382443388</v>
      </c>
      <c r="AD19" t="n">
        <v>455381.0231846682</v>
      </c>
      <c r="AE19" t="n">
        <v>647974.6011516621</v>
      </c>
      <c r="AF19" t="n">
        <v>4.304538945190345e-06</v>
      </c>
      <c r="AG19" t="n">
        <v>1.263333333333333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3.3147</v>
      </c>
      <c r="E20" t="n">
        <v>30.17</v>
      </c>
      <c r="F20" t="n">
        <v>25.53</v>
      </c>
      <c r="G20" t="n">
        <v>31.91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357.56</v>
      </c>
      <c r="Q20" t="n">
        <v>1397.35</v>
      </c>
      <c r="R20" t="n">
        <v>116.99</v>
      </c>
      <c r="S20" t="n">
        <v>66.97</v>
      </c>
      <c r="T20" t="n">
        <v>22257.01</v>
      </c>
      <c r="U20" t="n">
        <v>0.57</v>
      </c>
      <c r="V20" t="n">
        <v>0.82</v>
      </c>
      <c r="W20" t="n">
        <v>5.37</v>
      </c>
      <c r="X20" t="n">
        <v>1.36</v>
      </c>
      <c r="Y20" t="n">
        <v>1</v>
      </c>
      <c r="Z20" t="n">
        <v>10</v>
      </c>
      <c r="AA20" t="n">
        <v>451.5717191779265</v>
      </c>
      <c r="AB20" t="n">
        <v>642.5542342088943</v>
      </c>
      <c r="AC20" t="n">
        <v>582.3634203449312</v>
      </c>
      <c r="AD20" t="n">
        <v>451571.7191779265</v>
      </c>
      <c r="AE20" t="n">
        <v>642554.2342088943</v>
      </c>
      <c r="AF20" t="n">
        <v>4.325417661994858e-06</v>
      </c>
      <c r="AG20" t="n">
        <v>1.257083333333333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3.3318</v>
      </c>
      <c r="E21" t="n">
        <v>30.01</v>
      </c>
      <c r="F21" t="n">
        <v>25.46</v>
      </c>
      <c r="G21" t="n">
        <v>33.21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355.31</v>
      </c>
      <c r="Q21" t="n">
        <v>1397.3</v>
      </c>
      <c r="R21" t="n">
        <v>114.47</v>
      </c>
      <c r="S21" t="n">
        <v>66.97</v>
      </c>
      <c r="T21" t="n">
        <v>21008.68</v>
      </c>
      <c r="U21" t="n">
        <v>0.59</v>
      </c>
      <c r="V21" t="n">
        <v>0.83</v>
      </c>
      <c r="W21" t="n">
        <v>5.37</v>
      </c>
      <c r="X21" t="n">
        <v>1.29</v>
      </c>
      <c r="Y21" t="n">
        <v>1</v>
      </c>
      <c r="Z21" t="n">
        <v>10</v>
      </c>
      <c r="AA21" t="n">
        <v>447.0476404495302</v>
      </c>
      <c r="AB21" t="n">
        <v>636.1167939985005</v>
      </c>
      <c r="AC21" t="n">
        <v>576.5290027977074</v>
      </c>
      <c r="AD21" t="n">
        <v>447047.6404495302</v>
      </c>
      <c r="AE21" t="n">
        <v>636116.7939985004</v>
      </c>
      <c r="AF21" t="n">
        <v>4.34773179057968e-06</v>
      </c>
      <c r="AG21" t="n">
        <v>1.250416666666667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3.3463</v>
      </c>
      <c r="E22" t="n">
        <v>29.88</v>
      </c>
      <c r="F22" t="n">
        <v>25.41</v>
      </c>
      <c r="G22" t="n">
        <v>34.65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353.59</v>
      </c>
      <c r="Q22" t="n">
        <v>1397.33</v>
      </c>
      <c r="R22" t="n">
        <v>113.1</v>
      </c>
      <c r="S22" t="n">
        <v>66.97</v>
      </c>
      <c r="T22" t="n">
        <v>20331.51</v>
      </c>
      <c r="U22" t="n">
        <v>0.59</v>
      </c>
      <c r="V22" t="n">
        <v>0.83</v>
      </c>
      <c r="W22" t="n">
        <v>5.37</v>
      </c>
      <c r="X22" t="n">
        <v>1.25</v>
      </c>
      <c r="Y22" t="n">
        <v>1</v>
      </c>
      <c r="Z22" t="n">
        <v>10</v>
      </c>
      <c r="AA22" t="n">
        <v>443.453698466637</v>
      </c>
      <c r="AB22" t="n">
        <v>631.0028718006879</v>
      </c>
      <c r="AC22" t="n">
        <v>571.8941236483024</v>
      </c>
      <c r="AD22" t="n">
        <v>443453.698466637</v>
      </c>
      <c r="AE22" t="n">
        <v>631002.8718006879</v>
      </c>
      <c r="AF22" t="n">
        <v>4.36665312768377e-06</v>
      </c>
      <c r="AG22" t="n">
        <v>1.245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3.3655</v>
      </c>
      <c r="E23" t="n">
        <v>29.71</v>
      </c>
      <c r="F23" t="n">
        <v>25.33</v>
      </c>
      <c r="G23" t="n">
        <v>36.18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350.91</v>
      </c>
      <c r="Q23" t="n">
        <v>1397.18</v>
      </c>
      <c r="R23" t="n">
        <v>110.29</v>
      </c>
      <c r="S23" t="n">
        <v>66.97</v>
      </c>
      <c r="T23" t="n">
        <v>18937.98</v>
      </c>
      <c r="U23" t="n">
        <v>0.61</v>
      </c>
      <c r="V23" t="n">
        <v>0.83</v>
      </c>
      <c r="W23" t="n">
        <v>5.36</v>
      </c>
      <c r="X23" t="n">
        <v>1.16</v>
      </c>
      <c r="Y23" t="n">
        <v>1</v>
      </c>
      <c r="Z23" t="n">
        <v>10</v>
      </c>
      <c r="AA23" t="n">
        <v>438.343804479579</v>
      </c>
      <c r="AB23" t="n">
        <v>623.7318584083547</v>
      </c>
      <c r="AC23" t="n">
        <v>565.3042172978334</v>
      </c>
      <c r="AD23" t="n">
        <v>438343.804479579</v>
      </c>
      <c r="AE23" t="n">
        <v>623731.8584083547</v>
      </c>
      <c r="AF23" t="n">
        <v>4.391707587849185e-06</v>
      </c>
      <c r="AG23" t="n">
        <v>1.237916666666667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3.3816</v>
      </c>
      <c r="E24" t="n">
        <v>29.57</v>
      </c>
      <c r="F24" t="n">
        <v>25.27</v>
      </c>
      <c r="G24" t="n">
        <v>37.91</v>
      </c>
      <c r="H24" t="n">
        <v>0.52</v>
      </c>
      <c r="I24" t="n">
        <v>40</v>
      </c>
      <c r="J24" t="n">
        <v>222.4</v>
      </c>
      <c r="K24" t="n">
        <v>56.13</v>
      </c>
      <c r="L24" t="n">
        <v>6.5</v>
      </c>
      <c r="M24" t="n">
        <v>38</v>
      </c>
      <c r="N24" t="n">
        <v>49.78</v>
      </c>
      <c r="O24" t="n">
        <v>27663.85</v>
      </c>
      <c r="P24" t="n">
        <v>349.07</v>
      </c>
      <c r="Q24" t="n">
        <v>1397.35</v>
      </c>
      <c r="R24" t="n">
        <v>108.65</v>
      </c>
      <c r="S24" t="n">
        <v>66.97</v>
      </c>
      <c r="T24" t="n">
        <v>18125.56</v>
      </c>
      <c r="U24" t="n">
        <v>0.62</v>
      </c>
      <c r="V24" t="n">
        <v>0.83</v>
      </c>
      <c r="W24" t="n">
        <v>5.36</v>
      </c>
      <c r="X24" t="n">
        <v>1.1</v>
      </c>
      <c r="Y24" t="n">
        <v>1</v>
      </c>
      <c r="Z24" t="n">
        <v>10</v>
      </c>
      <c r="AA24" t="n">
        <v>434.4664299451939</v>
      </c>
      <c r="AB24" t="n">
        <v>618.2146319770412</v>
      </c>
      <c r="AC24" t="n">
        <v>560.3038131540281</v>
      </c>
      <c r="AD24" t="n">
        <v>434466.4299451939</v>
      </c>
      <c r="AE24" t="n">
        <v>618214.6319770413</v>
      </c>
      <c r="AF24" t="n">
        <v>4.412716796633726e-06</v>
      </c>
      <c r="AG24" t="n">
        <v>1.232083333333333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3.3964</v>
      </c>
      <c r="E25" t="n">
        <v>29.44</v>
      </c>
      <c r="F25" t="n">
        <v>25.23</v>
      </c>
      <c r="G25" t="n">
        <v>39.83</v>
      </c>
      <c r="H25" t="n">
        <v>0.54</v>
      </c>
      <c r="I25" t="n">
        <v>38</v>
      </c>
      <c r="J25" t="n">
        <v>222.82</v>
      </c>
      <c r="K25" t="n">
        <v>56.13</v>
      </c>
      <c r="L25" t="n">
        <v>6.75</v>
      </c>
      <c r="M25" t="n">
        <v>36</v>
      </c>
      <c r="N25" t="n">
        <v>49.94</v>
      </c>
      <c r="O25" t="n">
        <v>27715.11</v>
      </c>
      <c r="P25" t="n">
        <v>346.64</v>
      </c>
      <c r="Q25" t="n">
        <v>1397.27</v>
      </c>
      <c r="R25" t="n">
        <v>107</v>
      </c>
      <c r="S25" t="n">
        <v>66.97</v>
      </c>
      <c r="T25" t="n">
        <v>17313.56</v>
      </c>
      <c r="U25" t="n">
        <v>0.63</v>
      </c>
      <c r="V25" t="n">
        <v>0.83</v>
      </c>
      <c r="W25" t="n">
        <v>5.36</v>
      </c>
      <c r="X25" t="n">
        <v>1.06</v>
      </c>
      <c r="Y25" t="n">
        <v>1</v>
      </c>
      <c r="Z25" t="n">
        <v>10</v>
      </c>
      <c r="AA25" t="n">
        <v>430.4391252324083</v>
      </c>
      <c r="AB25" t="n">
        <v>612.4840656334271</v>
      </c>
      <c r="AC25" t="n">
        <v>555.1100535634617</v>
      </c>
      <c r="AD25" t="n">
        <v>430439.1252324083</v>
      </c>
      <c r="AE25" t="n">
        <v>612484.0656334271</v>
      </c>
      <c r="AF25" t="n">
        <v>4.4320296096779e-06</v>
      </c>
      <c r="AG25" t="n">
        <v>1.226666666666667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3.4036</v>
      </c>
      <c r="E26" t="n">
        <v>29.38</v>
      </c>
      <c r="F26" t="n">
        <v>25.21</v>
      </c>
      <c r="G26" t="n">
        <v>40.87</v>
      </c>
      <c r="H26" t="n">
        <v>0.5600000000000001</v>
      </c>
      <c r="I26" t="n">
        <v>37</v>
      </c>
      <c r="J26" t="n">
        <v>223.23</v>
      </c>
      <c r="K26" t="n">
        <v>56.13</v>
      </c>
      <c r="L26" t="n">
        <v>7</v>
      </c>
      <c r="M26" t="n">
        <v>35</v>
      </c>
      <c r="N26" t="n">
        <v>50.11</v>
      </c>
      <c r="O26" t="n">
        <v>27766.43</v>
      </c>
      <c r="P26" t="n">
        <v>346.13</v>
      </c>
      <c r="Q26" t="n">
        <v>1397.23</v>
      </c>
      <c r="R26" t="n">
        <v>106.69</v>
      </c>
      <c r="S26" t="n">
        <v>66.97</v>
      </c>
      <c r="T26" t="n">
        <v>17163.53</v>
      </c>
      <c r="U26" t="n">
        <v>0.63</v>
      </c>
      <c r="V26" t="n">
        <v>0.84</v>
      </c>
      <c r="W26" t="n">
        <v>5.35</v>
      </c>
      <c r="X26" t="n">
        <v>1.04</v>
      </c>
      <c r="Y26" t="n">
        <v>1</v>
      </c>
      <c r="Z26" t="n">
        <v>10</v>
      </c>
      <c r="AA26" t="n">
        <v>429.0181915377815</v>
      </c>
      <c r="AB26" t="n">
        <v>610.4621786922467</v>
      </c>
      <c r="AC26" t="n">
        <v>553.2775654528408</v>
      </c>
      <c r="AD26" t="n">
        <v>429018.1915377815</v>
      </c>
      <c r="AE26" t="n">
        <v>610462.1786922467</v>
      </c>
      <c r="AF26" t="n">
        <v>4.44142503223993e-06</v>
      </c>
      <c r="AG26" t="n">
        <v>1.224166666666667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3.4219</v>
      </c>
      <c r="E27" t="n">
        <v>29.22</v>
      </c>
      <c r="F27" t="n">
        <v>25.13</v>
      </c>
      <c r="G27" t="n">
        <v>43.09</v>
      </c>
      <c r="H27" t="n">
        <v>0.58</v>
      </c>
      <c r="I27" t="n">
        <v>35</v>
      </c>
      <c r="J27" t="n">
        <v>223.65</v>
      </c>
      <c r="K27" t="n">
        <v>56.13</v>
      </c>
      <c r="L27" t="n">
        <v>7.25</v>
      </c>
      <c r="M27" t="n">
        <v>33</v>
      </c>
      <c r="N27" t="n">
        <v>50.27</v>
      </c>
      <c r="O27" t="n">
        <v>27817.81</v>
      </c>
      <c r="P27" t="n">
        <v>342.95</v>
      </c>
      <c r="Q27" t="n">
        <v>1397.32</v>
      </c>
      <c r="R27" t="n">
        <v>104.02</v>
      </c>
      <c r="S27" t="n">
        <v>66.97</v>
      </c>
      <c r="T27" t="n">
        <v>15838.43</v>
      </c>
      <c r="U27" t="n">
        <v>0.64</v>
      </c>
      <c r="V27" t="n">
        <v>0.84</v>
      </c>
      <c r="W27" t="n">
        <v>5.35</v>
      </c>
      <c r="X27" t="n">
        <v>0.97</v>
      </c>
      <c r="Y27" t="n">
        <v>1</v>
      </c>
      <c r="Z27" t="n">
        <v>10</v>
      </c>
      <c r="AA27" t="n">
        <v>423.7942956520221</v>
      </c>
      <c r="AB27" t="n">
        <v>603.0289487579834</v>
      </c>
      <c r="AC27" t="n">
        <v>546.5406380803859</v>
      </c>
      <c r="AD27" t="n">
        <v>423794.2956520221</v>
      </c>
      <c r="AE27" t="n">
        <v>603028.9487579834</v>
      </c>
      <c r="AF27" t="n">
        <v>4.465305064585092e-06</v>
      </c>
      <c r="AG27" t="n">
        <v>1.2175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3.4313</v>
      </c>
      <c r="E28" t="n">
        <v>29.14</v>
      </c>
      <c r="F28" t="n">
        <v>25.09</v>
      </c>
      <c r="G28" t="n">
        <v>44.28</v>
      </c>
      <c r="H28" t="n">
        <v>0.59</v>
      </c>
      <c r="I28" t="n">
        <v>34</v>
      </c>
      <c r="J28" t="n">
        <v>224.07</v>
      </c>
      <c r="K28" t="n">
        <v>56.13</v>
      </c>
      <c r="L28" t="n">
        <v>7.5</v>
      </c>
      <c r="M28" t="n">
        <v>32</v>
      </c>
      <c r="N28" t="n">
        <v>50.44</v>
      </c>
      <c r="O28" t="n">
        <v>27869.24</v>
      </c>
      <c r="P28" t="n">
        <v>341.5</v>
      </c>
      <c r="Q28" t="n">
        <v>1397.26</v>
      </c>
      <c r="R28" t="n">
        <v>102.87</v>
      </c>
      <c r="S28" t="n">
        <v>66.97</v>
      </c>
      <c r="T28" t="n">
        <v>15266.33</v>
      </c>
      <c r="U28" t="n">
        <v>0.65</v>
      </c>
      <c r="V28" t="n">
        <v>0.84</v>
      </c>
      <c r="W28" t="n">
        <v>5.35</v>
      </c>
      <c r="X28" t="n">
        <v>0.93</v>
      </c>
      <c r="Y28" t="n">
        <v>1</v>
      </c>
      <c r="Z28" t="n">
        <v>10</v>
      </c>
      <c r="AA28" t="n">
        <v>421.2822666674797</v>
      </c>
      <c r="AB28" t="n">
        <v>599.4545113166594</v>
      </c>
      <c r="AC28" t="n">
        <v>543.3010335406979</v>
      </c>
      <c r="AD28" t="n">
        <v>421282.2666674798</v>
      </c>
      <c r="AE28" t="n">
        <v>599454.5113166594</v>
      </c>
      <c r="AF28" t="n">
        <v>4.477571310707742e-06</v>
      </c>
      <c r="AG28" t="n">
        <v>1.214166666666667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3.4394</v>
      </c>
      <c r="E29" t="n">
        <v>29.08</v>
      </c>
      <c r="F29" t="n">
        <v>25.07</v>
      </c>
      <c r="G29" t="n">
        <v>45.58</v>
      </c>
      <c r="H29" t="n">
        <v>0.61</v>
      </c>
      <c r="I29" t="n">
        <v>33</v>
      </c>
      <c r="J29" t="n">
        <v>224.49</v>
      </c>
      <c r="K29" t="n">
        <v>56.13</v>
      </c>
      <c r="L29" t="n">
        <v>7.75</v>
      </c>
      <c r="M29" t="n">
        <v>31</v>
      </c>
      <c r="N29" t="n">
        <v>50.61</v>
      </c>
      <c r="O29" t="n">
        <v>27920.73</v>
      </c>
      <c r="P29" t="n">
        <v>340.29</v>
      </c>
      <c r="Q29" t="n">
        <v>1397.26</v>
      </c>
      <c r="R29" t="n">
        <v>102.09</v>
      </c>
      <c r="S29" t="n">
        <v>66.97</v>
      </c>
      <c r="T29" t="n">
        <v>14880.93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419.2444929768964</v>
      </c>
      <c r="AB29" t="n">
        <v>596.5549052128335</v>
      </c>
      <c r="AC29" t="n">
        <v>540.6730459898004</v>
      </c>
      <c r="AD29" t="n">
        <v>419244.4929768964</v>
      </c>
      <c r="AE29" t="n">
        <v>596554.9052128335</v>
      </c>
      <c r="AF29" t="n">
        <v>4.488141161090028e-06</v>
      </c>
      <c r="AG29" t="n">
        <v>1.211666666666667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3.4452</v>
      </c>
      <c r="E30" t="n">
        <v>29.03</v>
      </c>
      <c r="F30" t="n">
        <v>25.06</v>
      </c>
      <c r="G30" t="n">
        <v>46.99</v>
      </c>
      <c r="H30" t="n">
        <v>0.63</v>
      </c>
      <c r="I30" t="n">
        <v>32</v>
      </c>
      <c r="J30" t="n">
        <v>224.9</v>
      </c>
      <c r="K30" t="n">
        <v>56.13</v>
      </c>
      <c r="L30" t="n">
        <v>8</v>
      </c>
      <c r="M30" t="n">
        <v>30</v>
      </c>
      <c r="N30" t="n">
        <v>50.78</v>
      </c>
      <c r="O30" t="n">
        <v>27972.28</v>
      </c>
      <c r="P30" t="n">
        <v>338.48</v>
      </c>
      <c r="Q30" t="n">
        <v>1397.26</v>
      </c>
      <c r="R30" t="n">
        <v>101.65</v>
      </c>
      <c r="S30" t="n">
        <v>66.97</v>
      </c>
      <c r="T30" t="n">
        <v>14668.44</v>
      </c>
      <c r="U30" t="n">
        <v>0.66</v>
      </c>
      <c r="V30" t="n">
        <v>0.84</v>
      </c>
      <c r="W30" t="n">
        <v>5.35</v>
      </c>
      <c r="X30" t="n">
        <v>0.9</v>
      </c>
      <c r="Y30" t="n">
        <v>1</v>
      </c>
      <c r="Z30" t="n">
        <v>10</v>
      </c>
      <c r="AA30" t="n">
        <v>417.0808946112722</v>
      </c>
      <c r="AB30" t="n">
        <v>593.4762596025865</v>
      </c>
      <c r="AC30" t="n">
        <v>537.8827903317372</v>
      </c>
      <c r="AD30" t="n">
        <v>417080.8946112722</v>
      </c>
      <c r="AE30" t="n">
        <v>593476.2596025865</v>
      </c>
      <c r="AF30" t="n">
        <v>4.495709695931663e-06</v>
      </c>
      <c r="AG30" t="n">
        <v>1.209583333333333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3.4544</v>
      </c>
      <c r="E31" t="n">
        <v>28.95</v>
      </c>
      <c r="F31" t="n">
        <v>25.03</v>
      </c>
      <c r="G31" t="n">
        <v>48.44</v>
      </c>
      <c r="H31" t="n">
        <v>0.65</v>
      </c>
      <c r="I31" t="n">
        <v>31</v>
      </c>
      <c r="J31" t="n">
        <v>225.32</v>
      </c>
      <c r="K31" t="n">
        <v>56.13</v>
      </c>
      <c r="L31" t="n">
        <v>8.25</v>
      </c>
      <c r="M31" t="n">
        <v>29</v>
      </c>
      <c r="N31" t="n">
        <v>50.95</v>
      </c>
      <c r="O31" t="n">
        <v>28023.89</v>
      </c>
      <c r="P31" t="n">
        <v>337.1</v>
      </c>
      <c r="Q31" t="n">
        <v>1397.17</v>
      </c>
      <c r="R31" t="n">
        <v>100.69</v>
      </c>
      <c r="S31" t="n">
        <v>66.97</v>
      </c>
      <c r="T31" t="n">
        <v>14192.59</v>
      </c>
      <c r="U31" t="n">
        <v>0.67</v>
      </c>
      <c r="V31" t="n">
        <v>0.84</v>
      </c>
      <c r="W31" t="n">
        <v>5.34</v>
      </c>
      <c r="X31" t="n">
        <v>0.86</v>
      </c>
      <c r="Y31" t="n">
        <v>1</v>
      </c>
      <c r="Z31" t="n">
        <v>10</v>
      </c>
      <c r="AA31" t="n">
        <v>414.737056108694</v>
      </c>
      <c r="AB31" t="n">
        <v>590.1411451785152</v>
      </c>
      <c r="AC31" t="n">
        <v>534.8600903947653</v>
      </c>
      <c r="AD31" t="n">
        <v>414737.056108694</v>
      </c>
      <c r="AE31" t="n">
        <v>590141.1451785152</v>
      </c>
      <c r="AF31" t="n">
        <v>4.507714958094258e-06</v>
      </c>
      <c r="AG31" t="n">
        <v>1.20625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3.4654</v>
      </c>
      <c r="E32" t="n">
        <v>28.86</v>
      </c>
      <c r="F32" t="n">
        <v>24.98</v>
      </c>
      <c r="G32" t="n">
        <v>49.95</v>
      </c>
      <c r="H32" t="n">
        <v>0.67</v>
      </c>
      <c r="I32" t="n">
        <v>30</v>
      </c>
      <c r="J32" t="n">
        <v>225.74</v>
      </c>
      <c r="K32" t="n">
        <v>56.13</v>
      </c>
      <c r="L32" t="n">
        <v>8.5</v>
      </c>
      <c r="M32" t="n">
        <v>28</v>
      </c>
      <c r="N32" t="n">
        <v>51.11</v>
      </c>
      <c r="O32" t="n">
        <v>28075.56</v>
      </c>
      <c r="P32" t="n">
        <v>335.2</v>
      </c>
      <c r="Q32" t="n">
        <v>1397.31</v>
      </c>
      <c r="R32" t="n">
        <v>99.17</v>
      </c>
      <c r="S32" t="n">
        <v>66.97</v>
      </c>
      <c r="T32" t="n">
        <v>13438.48</v>
      </c>
      <c r="U32" t="n">
        <v>0.68</v>
      </c>
      <c r="V32" t="n">
        <v>0.84</v>
      </c>
      <c r="W32" t="n">
        <v>5.34</v>
      </c>
      <c r="X32" t="n">
        <v>0.8100000000000001</v>
      </c>
      <c r="Y32" t="n">
        <v>1</v>
      </c>
      <c r="Z32" t="n">
        <v>10</v>
      </c>
      <c r="AA32" t="n">
        <v>411.6814486010289</v>
      </c>
      <c r="AB32" t="n">
        <v>585.7932344065466</v>
      </c>
      <c r="AC32" t="n">
        <v>530.9194670921481</v>
      </c>
      <c r="AD32" t="n">
        <v>411681.4486010289</v>
      </c>
      <c r="AE32" t="n">
        <v>585793.2344065466</v>
      </c>
      <c r="AF32" t="n">
        <v>4.52206907589736e-06</v>
      </c>
      <c r="AG32" t="n">
        <v>1.2025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3.4724</v>
      </c>
      <c r="E33" t="n">
        <v>28.8</v>
      </c>
      <c r="F33" t="n">
        <v>24.96</v>
      </c>
      <c r="G33" t="n">
        <v>51.64</v>
      </c>
      <c r="H33" t="n">
        <v>0.6899999999999999</v>
      </c>
      <c r="I33" t="n">
        <v>29</v>
      </c>
      <c r="J33" t="n">
        <v>226.16</v>
      </c>
      <c r="K33" t="n">
        <v>56.13</v>
      </c>
      <c r="L33" t="n">
        <v>8.75</v>
      </c>
      <c r="M33" t="n">
        <v>27</v>
      </c>
      <c r="N33" t="n">
        <v>51.28</v>
      </c>
      <c r="O33" t="n">
        <v>28127.29</v>
      </c>
      <c r="P33" t="n">
        <v>333.28</v>
      </c>
      <c r="Q33" t="n">
        <v>1397.24</v>
      </c>
      <c r="R33" t="n">
        <v>98.64</v>
      </c>
      <c r="S33" t="n">
        <v>66.97</v>
      </c>
      <c r="T33" t="n">
        <v>13176.2</v>
      </c>
      <c r="U33" t="n">
        <v>0.68</v>
      </c>
      <c r="V33" t="n">
        <v>0.84</v>
      </c>
      <c r="W33" t="n">
        <v>5.34</v>
      </c>
      <c r="X33" t="n">
        <v>0.79</v>
      </c>
      <c r="Y33" t="n">
        <v>1</v>
      </c>
      <c r="Z33" t="n">
        <v>10</v>
      </c>
      <c r="AA33" t="n">
        <v>409.2648555342125</v>
      </c>
      <c r="AB33" t="n">
        <v>582.354595445123</v>
      </c>
      <c r="AC33" t="n">
        <v>527.8029402057106</v>
      </c>
      <c r="AD33" t="n">
        <v>409264.8555342125</v>
      </c>
      <c r="AE33" t="n">
        <v>582354.595445123</v>
      </c>
      <c r="AF33" t="n">
        <v>4.531203514499334e-06</v>
      </c>
      <c r="AG33" t="n">
        <v>1.2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3.4808</v>
      </c>
      <c r="E34" t="n">
        <v>28.73</v>
      </c>
      <c r="F34" t="n">
        <v>24.93</v>
      </c>
      <c r="G34" t="n">
        <v>53.43</v>
      </c>
      <c r="H34" t="n">
        <v>0.71</v>
      </c>
      <c r="I34" t="n">
        <v>28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332.51</v>
      </c>
      <c r="Q34" t="n">
        <v>1397.22</v>
      </c>
      <c r="R34" t="n">
        <v>97.58</v>
      </c>
      <c r="S34" t="n">
        <v>66.97</v>
      </c>
      <c r="T34" t="n">
        <v>12650.81</v>
      </c>
      <c r="U34" t="n">
        <v>0.6899999999999999</v>
      </c>
      <c r="V34" t="n">
        <v>0.84</v>
      </c>
      <c r="W34" t="n">
        <v>5.34</v>
      </c>
      <c r="X34" t="n">
        <v>0.77</v>
      </c>
      <c r="Y34" t="n">
        <v>1</v>
      </c>
      <c r="Z34" t="n">
        <v>10</v>
      </c>
      <c r="AA34" t="n">
        <v>407.5222388439832</v>
      </c>
      <c r="AB34" t="n">
        <v>579.8749766263271</v>
      </c>
      <c r="AC34" t="n">
        <v>525.5555979276788</v>
      </c>
      <c r="AD34" t="n">
        <v>407522.2388439832</v>
      </c>
      <c r="AE34" t="n">
        <v>579874.9766263271</v>
      </c>
      <c r="AF34" t="n">
        <v>4.542164840821704e-06</v>
      </c>
      <c r="AG34" t="n">
        <v>1.197083333333333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3.4904</v>
      </c>
      <c r="E35" t="n">
        <v>28.65</v>
      </c>
      <c r="F35" t="n">
        <v>24.9</v>
      </c>
      <c r="G35" t="n">
        <v>55.33</v>
      </c>
      <c r="H35" t="n">
        <v>0.72</v>
      </c>
      <c r="I35" t="n">
        <v>27</v>
      </c>
      <c r="J35" t="n">
        <v>227</v>
      </c>
      <c r="K35" t="n">
        <v>56.13</v>
      </c>
      <c r="L35" t="n">
        <v>9.25</v>
      </c>
      <c r="M35" t="n">
        <v>25</v>
      </c>
      <c r="N35" t="n">
        <v>51.62</v>
      </c>
      <c r="O35" t="n">
        <v>28230.92</v>
      </c>
      <c r="P35" t="n">
        <v>330.24</v>
      </c>
      <c r="Q35" t="n">
        <v>1397.35</v>
      </c>
      <c r="R35" t="n">
        <v>96.14</v>
      </c>
      <c r="S35" t="n">
        <v>66.97</v>
      </c>
      <c r="T35" t="n">
        <v>11934.57</v>
      </c>
      <c r="U35" t="n">
        <v>0.7</v>
      </c>
      <c r="V35" t="n">
        <v>0.85</v>
      </c>
      <c r="W35" t="n">
        <v>5.34</v>
      </c>
      <c r="X35" t="n">
        <v>0.73</v>
      </c>
      <c r="Y35" t="n">
        <v>1</v>
      </c>
      <c r="Z35" t="n">
        <v>10</v>
      </c>
      <c r="AA35" t="n">
        <v>404.5008514406888</v>
      </c>
      <c r="AB35" t="n">
        <v>575.5757586135031</v>
      </c>
      <c r="AC35" t="n">
        <v>521.6591061243996</v>
      </c>
      <c r="AD35" t="n">
        <v>404500.8514406888</v>
      </c>
      <c r="AE35" t="n">
        <v>575575.7586135031</v>
      </c>
      <c r="AF35" t="n">
        <v>4.554692070904412e-06</v>
      </c>
      <c r="AG35" t="n">
        <v>1.19375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3.4983</v>
      </c>
      <c r="E36" t="n">
        <v>28.59</v>
      </c>
      <c r="F36" t="n">
        <v>24.87</v>
      </c>
      <c r="G36" t="n">
        <v>57.4</v>
      </c>
      <c r="H36" t="n">
        <v>0.74</v>
      </c>
      <c r="I36" t="n">
        <v>26</v>
      </c>
      <c r="J36" t="n">
        <v>227.42</v>
      </c>
      <c r="K36" t="n">
        <v>56.13</v>
      </c>
      <c r="L36" t="n">
        <v>9.5</v>
      </c>
      <c r="M36" t="n">
        <v>24</v>
      </c>
      <c r="N36" t="n">
        <v>51.8</v>
      </c>
      <c r="O36" t="n">
        <v>28282.83</v>
      </c>
      <c r="P36" t="n">
        <v>328.21</v>
      </c>
      <c r="Q36" t="n">
        <v>1397.25</v>
      </c>
      <c r="R36" t="n">
        <v>95.59999999999999</v>
      </c>
      <c r="S36" t="n">
        <v>66.97</v>
      </c>
      <c r="T36" t="n">
        <v>11671.69</v>
      </c>
      <c r="U36" t="n">
        <v>0.7</v>
      </c>
      <c r="V36" t="n">
        <v>0.85</v>
      </c>
      <c r="W36" t="n">
        <v>5.34</v>
      </c>
      <c r="X36" t="n">
        <v>0.71</v>
      </c>
      <c r="Y36" t="n">
        <v>1</v>
      </c>
      <c r="Z36" t="n">
        <v>10</v>
      </c>
      <c r="AA36" t="n">
        <v>401.8761910475796</v>
      </c>
      <c r="AB36" t="n">
        <v>571.8410547396148</v>
      </c>
      <c r="AC36" t="n">
        <v>518.2742479969744</v>
      </c>
      <c r="AD36" t="n">
        <v>401876.1910475796</v>
      </c>
      <c r="AE36" t="n">
        <v>571841.0547396148</v>
      </c>
      <c r="AF36" t="n">
        <v>4.565000937326639e-06</v>
      </c>
      <c r="AG36" t="n">
        <v>1.19125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3.5067</v>
      </c>
      <c r="E37" t="n">
        <v>28.52</v>
      </c>
      <c r="F37" t="n">
        <v>24.85</v>
      </c>
      <c r="G37" t="n">
        <v>59.64</v>
      </c>
      <c r="H37" t="n">
        <v>0.76</v>
      </c>
      <c r="I37" t="n">
        <v>25</v>
      </c>
      <c r="J37" t="n">
        <v>227.84</v>
      </c>
      <c r="K37" t="n">
        <v>56.13</v>
      </c>
      <c r="L37" t="n">
        <v>9.75</v>
      </c>
      <c r="M37" t="n">
        <v>23</v>
      </c>
      <c r="N37" t="n">
        <v>51.97</v>
      </c>
      <c r="O37" t="n">
        <v>28334.8</v>
      </c>
      <c r="P37" t="n">
        <v>326.91</v>
      </c>
      <c r="Q37" t="n">
        <v>1397.2</v>
      </c>
      <c r="R37" t="n">
        <v>94.59</v>
      </c>
      <c r="S37" t="n">
        <v>66.97</v>
      </c>
      <c r="T37" t="n">
        <v>11172.89</v>
      </c>
      <c r="U37" t="n">
        <v>0.71</v>
      </c>
      <c r="V37" t="n">
        <v>0.85</v>
      </c>
      <c r="W37" t="n">
        <v>5.34</v>
      </c>
      <c r="X37" t="n">
        <v>0.68</v>
      </c>
      <c r="Y37" t="n">
        <v>1</v>
      </c>
      <c r="Z37" t="n">
        <v>10</v>
      </c>
      <c r="AA37" t="n">
        <v>399.8152619935879</v>
      </c>
      <c r="AB37" t="n">
        <v>568.9085002110521</v>
      </c>
      <c r="AC37" t="n">
        <v>515.6163984417461</v>
      </c>
      <c r="AD37" t="n">
        <v>399815.2619935879</v>
      </c>
      <c r="AE37" t="n">
        <v>568908.5002110521</v>
      </c>
      <c r="AF37" t="n">
        <v>4.575962263649008e-06</v>
      </c>
      <c r="AG37" t="n">
        <v>1.188333333333333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3.5055</v>
      </c>
      <c r="E38" t="n">
        <v>28.53</v>
      </c>
      <c r="F38" t="n">
        <v>24.86</v>
      </c>
      <c r="G38" t="n">
        <v>59.66</v>
      </c>
      <c r="H38" t="n">
        <v>0.78</v>
      </c>
      <c r="I38" t="n">
        <v>25</v>
      </c>
      <c r="J38" t="n">
        <v>228.27</v>
      </c>
      <c r="K38" t="n">
        <v>56.13</v>
      </c>
      <c r="L38" t="n">
        <v>10</v>
      </c>
      <c r="M38" t="n">
        <v>23</v>
      </c>
      <c r="N38" t="n">
        <v>52.14</v>
      </c>
      <c r="O38" t="n">
        <v>28386.82</v>
      </c>
      <c r="P38" t="n">
        <v>326.01</v>
      </c>
      <c r="Q38" t="n">
        <v>1397.28</v>
      </c>
      <c r="R38" t="n">
        <v>95.15000000000001</v>
      </c>
      <c r="S38" t="n">
        <v>66.97</v>
      </c>
      <c r="T38" t="n">
        <v>11454.08</v>
      </c>
      <c r="U38" t="n">
        <v>0.7</v>
      </c>
      <c r="V38" t="n">
        <v>0.85</v>
      </c>
      <c r="W38" t="n">
        <v>5.33</v>
      </c>
      <c r="X38" t="n">
        <v>0.6899999999999999</v>
      </c>
      <c r="Y38" t="n">
        <v>1</v>
      </c>
      <c r="Z38" t="n">
        <v>10</v>
      </c>
      <c r="AA38" t="n">
        <v>399.3212922160797</v>
      </c>
      <c r="AB38" t="n">
        <v>568.2056165745685</v>
      </c>
      <c r="AC38" t="n">
        <v>514.9793569332558</v>
      </c>
      <c r="AD38" t="n">
        <v>399321.2922160797</v>
      </c>
      <c r="AE38" t="n">
        <v>568205.6165745684</v>
      </c>
      <c r="AF38" t="n">
        <v>4.57439635988867e-06</v>
      </c>
      <c r="AG38" t="n">
        <v>1.18875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3.5155</v>
      </c>
      <c r="E39" t="n">
        <v>28.45</v>
      </c>
      <c r="F39" t="n">
        <v>24.82</v>
      </c>
      <c r="G39" t="n">
        <v>62.05</v>
      </c>
      <c r="H39" t="n">
        <v>0.8</v>
      </c>
      <c r="I39" t="n">
        <v>24</v>
      </c>
      <c r="J39" t="n">
        <v>228.69</v>
      </c>
      <c r="K39" t="n">
        <v>56.13</v>
      </c>
      <c r="L39" t="n">
        <v>10.25</v>
      </c>
      <c r="M39" t="n">
        <v>22</v>
      </c>
      <c r="N39" t="n">
        <v>52.31</v>
      </c>
      <c r="O39" t="n">
        <v>28438.91</v>
      </c>
      <c r="P39" t="n">
        <v>324.04</v>
      </c>
      <c r="Q39" t="n">
        <v>1397.31</v>
      </c>
      <c r="R39" t="n">
        <v>93.81999999999999</v>
      </c>
      <c r="S39" t="n">
        <v>66.97</v>
      </c>
      <c r="T39" t="n">
        <v>10792.32</v>
      </c>
      <c r="U39" t="n">
        <v>0.71</v>
      </c>
      <c r="V39" t="n">
        <v>0.85</v>
      </c>
      <c r="W39" t="n">
        <v>5.33</v>
      </c>
      <c r="X39" t="n">
        <v>0.65</v>
      </c>
      <c r="Y39" t="n">
        <v>1</v>
      </c>
      <c r="Z39" t="n">
        <v>10</v>
      </c>
      <c r="AA39" t="n">
        <v>396.4723146527717</v>
      </c>
      <c r="AB39" t="n">
        <v>564.1517254234536</v>
      </c>
      <c r="AC39" t="n">
        <v>511.305211171262</v>
      </c>
      <c r="AD39" t="n">
        <v>396472.3146527717</v>
      </c>
      <c r="AE39" t="n">
        <v>564151.7254234536</v>
      </c>
      <c r="AF39" t="n">
        <v>4.58744555789149e-06</v>
      </c>
      <c r="AG39" t="n">
        <v>1.185416666666667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3.523</v>
      </c>
      <c r="E40" t="n">
        <v>28.38</v>
      </c>
      <c r="F40" t="n">
        <v>24.8</v>
      </c>
      <c r="G40" t="n">
        <v>64.7</v>
      </c>
      <c r="H40" t="n">
        <v>0.8100000000000001</v>
      </c>
      <c r="I40" t="n">
        <v>23</v>
      </c>
      <c r="J40" t="n">
        <v>229.11</v>
      </c>
      <c r="K40" t="n">
        <v>56.13</v>
      </c>
      <c r="L40" t="n">
        <v>10.5</v>
      </c>
      <c r="M40" t="n">
        <v>21</v>
      </c>
      <c r="N40" t="n">
        <v>52.48</v>
      </c>
      <c r="O40" t="n">
        <v>28491.06</v>
      </c>
      <c r="P40" t="n">
        <v>322.27</v>
      </c>
      <c r="Q40" t="n">
        <v>1397.24</v>
      </c>
      <c r="R40" t="n">
        <v>93.20999999999999</v>
      </c>
      <c r="S40" t="n">
        <v>66.97</v>
      </c>
      <c r="T40" t="n">
        <v>10490.11</v>
      </c>
      <c r="U40" t="n">
        <v>0.72</v>
      </c>
      <c r="V40" t="n">
        <v>0.85</v>
      </c>
      <c r="W40" t="n">
        <v>5.33</v>
      </c>
      <c r="X40" t="n">
        <v>0.64</v>
      </c>
      <c r="Y40" t="n">
        <v>1</v>
      </c>
      <c r="Z40" t="n">
        <v>10</v>
      </c>
      <c r="AA40" t="n">
        <v>394.175025234311</v>
      </c>
      <c r="AB40" t="n">
        <v>560.8828470142342</v>
      </c>
      <c r="AC40" t="n">
        <v>508.3425426372527</v>
      </c>
      <c r="AD40" t="n">
        <v>394175.0252343109</v>
      </c>
      <c r="AE40" t="n">
        <v>560882.8470142343</v>
      </c>
      <c r="AF40" t="n">
        <v>4.597232456393606e-06</v>
      </c>
      <c r="AG40" t="n">
        <v>1.1825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3.5219</v>
      </c>
      <c r="E41" t="n">
        <v>28.39</v>
      </c>
      <c r="F41" t="n">
        <v>24.81</v>
      </c>
      <c r="G41" t="n">
        <v>64.72</v>
      </c>
      <c r="H41" t="n">
        <v>0.83</v>
      </c>
      <c r="I41" t="n">
        <v>23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321.51</v>
      </c>
      <c r="Q41" t="n">
        <v>1397.27</v>
      </c>
      <c r="R41" t="n">
        <v>93.37</v>
      </c>
      <c r="S41" t="n">
        <v>66.97</v>
      </c>
      <c r="T41" t="n">
        <v>10572.95</v>
      </c>
      <c r="U41" t="n">
        <v>0.72</v>
      </c>
      <c r="V41" t="n">
        <v>0.85</v>
      </c>
      <c r="W41" t="n">
        <v>5.34</v>
      </c>
      <c r="X41" t="n">
        <v>0.64</v>
      </c>
      <c r="Y41" t="n">
        <v>1</v>
      </c>
      <c r="Z41" t="n">
        <v>10</v>
      </c>
      <c r="AA41" t="n">
        <v>393.7768417222136</v>
      </c>
      <c r="AB41" t="n">
        <v>560.3162603773297</v>
      </c>
      <c r="AC41" t="n">
        <v>507.8290306032128</v>
      </c>
      <c r="AD41" t="n">
        <v>393776.8417222137</v>
      </c>
      <c r="AE41" t="n">
        <v>560316.2603773298</v>
      </c>
      <c r="AF41" t="n">
        <v>4.595797044613296e-06</v>
      </c>
      <c r="AG41" t="n">
        <v>1.182916666666667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3.5332</v>
      </c>
      <c r="E42" t="n">
        <v>28.3</v>
      </c>
      <c r="F42" t="n">
        <v>24.76</v>
      </c>
      <c r="G42" t="n">
        <v>67.53</v>
      </c>
      <c r="H42" t="n">
        <v>0.85</v>
      </c>
      <c r="I42" t="n">
        <v>22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319.85</v>
      </c>
      <c r="Q42" t="n">
        <v>1397.22</v>
      </c>
      <c r="R42" t="n">
        <v>92.19</v>
      </c>
      <c r="S42" t="n">
        <v>66.97</v>
      </c>
      <c r="T42" t="n">
        <v>9987.790000000001</v>
      </c>
      <c r="U42" t="n">
        <v>0.73</v>
      </c>
      <c r="V42" t="n">
        <v>0.85</v>
      </c>
      <c r="W42" t="n">
        <v>5.32</v>
      </c>
      <c r="X42" t="n">
        <v>0.6</v>
      </c>
      <c r="Y42" t="n">
        <v>1</v>
      </c>
      <c r="Z42" t="n">
        <v>10</v>
      </c>
      <c r="AA42" t="n">
        <v>390.9927847515228</v>
      </c>
      <c r="AB42" t="n">
        <v>556.3547465826832</v>
      </c>
      <c r="AC42" t="n">
        <v>504.2386088140935</v>
      </c>
      <c r="AD42" t="n">
        <v>390992.7847515228</v>
      </c>
      <c r="AE42" t="n">
        <v>556354.7465826832</v>
      </c>
      <c r="AF42" t="n">
        <v>4.610542638356482e-06</v>
      </c>
      <c r="AG42" t="n">
        <v>1.179166666666667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3.531</v>
      </c>
      <c r="E43" t="n">
        <v>28.32</v>
      </c>
      <c r="F43" t="n">
        <v>24.78</v>
      </c>
      <c r="G43" t="n">
        <v>67.58</v>
      </c>
      <c r="H43" t="n">
        <v>0.87</v>
      </c>
      <c r="I43" t="n">
        <v>22</v>
      </c>
      <c r="J43" t="n">
        <v>230.38</v>
      </c>
      <c r="K43" t="n">
        <v>56.13</v>
      </c>
      <c r="L43" t="n">
        <v>11.25</v>
      </c>
      <c r="M43" t="n">
        <v>20</v>
      </c>
      <c r="N43" t="n">
        <v>53</v>
      </c>
      <c r="O43" t="n">
        <v>28647.87</v>
      </c>
      <c r="P43" t="n">
        <v>317.8</v>
      </c>
      <c r="Q43" t="n">
        <v>1397.2</v>
      </c>
      <c r="R43" t="n">
        <v>92.41</v>
      </c>
      <c r="S43" t="n">
        <v>66.97</v>
      </c>
      <c r="T43" t="n">
        <v>10097.88</v>
      </c>
      <c r="U43" t="n">
        <v>0.72</v>
      </c>
      <c r="V43" t="n">
        <v>0.85</v>
      </c>
      <c r="W43" t="n">
        <v>5.33</v>
      </c>
      <c r="X43" t="n">
        <v>0.61</v>
      </c>
      <c r="Y43" t="n">
        <v>1</v>
      </c>
      <c r="Z43" t="n">
        <v>10</v>
      </c>
      <c r="AA43" t="n">
        <v>389.7956063881963</v>
      </c>
      <c r="AB43" t="n">
        <v>554.6512474621916</v>
      </c>
      <c r="AC43" t="n">
        <v>502.6946837700299</v>
      </c>
      <c r="AD43" t="n">
        <v>389795.6063881963</v>
      </c>
      <c r="AE43" t="n">
        <v>554651.2474621916</v>
      </c>
      <c r="AF43" t="n">
        <v>4.607671814795862e-06</v>
      </c>
      <c r="AG43" t="n">
        <v>1.18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3.5415</v>
      </c>
      <c r="E44" t="n">
        <v>28.24</v>
      </c>
      <c r="F44" t="n">
        <v>24.74</v>
      </c>
      <c r="G44" t="n">
        <v>70.68000000000001</v>
      </c>
      <c r="H44" t="n">
        <v>0.89</v>
      </c>
      <c r="I44" t="n">
        <v>21</v>
      </c>
      <c r="J44" t="n">
        <v>230.81</v>
      </c>
      <c r="K44" t="n">
        <v>56.13</v>
      </c>
      <c r="L44" t="n">
        <v>11.5</v>
      </c>
      <c r="M44" t="n">
        <v>19</v>
      </c>
      <c r="N44" t="n">
        <v>53.18</v>
      </c>
      <c r="O44" t="n">
        <v>28700.26</v>
      </c>
      <c r="P44" t="n">
        <v>316.11</v>
      </c>
      <c r="Q44" t="n">
        <v>1397.2</v>
      </c>
      <c r="R44" t="n">
        <v>91.27</v>
      </c>
      <c r="S44" t="n">
        <v>66.97</v>
      </c>
      <c r="T44" t="n">
        <v>9531.98</v>
      </c>
      <c r="U44" t="n">
        <v>0.73</v>
      </c>
      <c r="V44" t="n">
        <v>0.85</v>
      </c>
      <c r="W44" t="n">
        <v>5.32</v>
      </c>
      <c r="X44" t="n">
        <v>0.57</v>
      </c>
      <c r="Y44" t="n">
        <v>1</v>
      </c>
      <c r="Z44" t="n">
        <v>10</v>
      </c>
      <c r="AA44" t="n">
        <v>387.1519787813615</v>
      </c>
      <c r="AB44" t="n">
        <v>550.8895546007896</v>
      </c>
      <c r="AC44" t="n">
        <v>499.2853648294257</v>
      </c>
      <c r="AD44" t="n">
        <v>387151.9787813615</v>
      </c>
      <c r="AE44" t="n">
        <v>550889.5546007896</v>
      </c>
      <c r="AF44" t="n">
        <v>4.621373472698823e-06</v>
      </c>
      <c r="AG44" t="n">
        <v>1.176666666666667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3.5419</v>
      </c>
      <c r="E45" t="n">
        <v>28.23</v>
      </c>
      <c r="F45" t="n">
        <v>24.73</v>
      </c>
      <c r="G45" t="n">
        <v>70.67</v>
      </c>
      <c r="H45" t="n">
        <v>0.9</v>
      </c>
      <c r="I45" t="n">
        <v>21</v>
      </c>
      <c r="J45" t="n">
        <v>231.23</v>
      </c>
      <c r="K45" t="n">
        <v>56.13</v>
      </c>
      <c r="L45" t="n">
        <v>11.75</v>
      </c>
      <c r="M45" t="n">
        <v>19</v>
      </c>
      <c r="N45" t="n">
        <v>53.36</v>
      </c>
      <c r="O45" t="n">
        <v>28752.71</v>
      </c>
      <c r="P45" t="n">
        <v>314.36</v>
      </c>
      <c r="Q45" t="n">
        <v>1397.2</v>
      </c>
      <c r="R45" t="n">
        <v>91</v>
      </c>
      <c r="S45" t="n">
        <v>66.97</v>
      </c>
      <c r="T45" t="n">
        <v>9397.860000000001</v>
      </c>
      <c r="U45" t="n">
        <v>0.74</v>
      </c>
      <c r="V45" t="n">
        <v>0.85</v>
      </c>
      <c r="W45" t="n">
        <v>5.33</v>
      </c>
      <c r="X45" t="n">
        <v>0.57</v>
      </c>
      <c r="Y45" t="n">
        <v>1</v>
      </c>
      <c r="Z45" t="n">
        <v>10</v>
      </c>
      <c r="AA45" t="n">
        <v>385.7310494274463</v>
      </c>
      <c r="AB45" t="n">
        <v>548.8676738361308</v>
      </c>
      <c r="AC45" t="n">
        <v>497.4528823167454</v>
      </c>
      <c r="AD45" t="n">
        <v>385731.0494274463</v>
      </c>
      <c r="AE45" t="n">
        <v>548867.6738361309</v>
      </c>
      <c r="AF45" t="n">
        <v>4.621895440618936e-06</v>
      </c>
      <c r="AG45" t="n">
        <v>1.17625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3.5512</v>
      </c>
      <c r="E46" t="n">
        <v>28.16</v>
      </c>
      <c r="F46" t="n">
        <v>24.7</v>
      </c>
      <c r="G46" t="n">
        <v>74.11</v>
      </c>
      <c r="H46" t="n">
        <v>0.92</v>
      </c>
      <c r="I46" t="n">
        <v>20</v>
      </c>
      <c r="J46" t="n">
        <v>231.66</v>
      </c>
      <c r="K46" t="n">
        <v>56.13</v>
      </c>
      <c r="L46" t="n">
        <v>12</v>
      </c>
      <c r="M46" t="n">
        <v>18</v>
      </c>
      <c r="N46" t="n">
        <v>53.53</v>
      </c>
      <c r="O46" t="n">
        <v>28805.23</v>
      </c>
      <c r="P46" t="n">
        <v>313.46</v>
      </c>
      <c r="Q46" t="n">
        <v>1397.17</v>
      </c>
      <c r="R46" t="n">
        <v>90</v>
      </c>
      <c r="S46" t="n">
        <v>66.97</v>
      </c>
      <c r="T46" t="n">
        <v>8899.610000000001</v>
      </c>
      <c r="U46" t="n">
        <v>0.74</v>
      </c>
      <c r="V46" t="n">
        <v>0.85</v>
      </c>
      <c r="W46" t="n">
        <v>5.33</v>
      </c>
      <c r="X46" t="n">
        <v>0.54</v>
      </c>
      <c r="Y46" t="n">
        <v>1</v>
      </c>
      <c r="Z46" t="n">
        <v>10</v>
      </c>
      <c r="AA46" t="n">
        <v>383.8853254727246</v>
      </c>
      <c r="AB46" t="n">
        <v>546.2413407600786</v>
      </c>
      <c r="AC46" t="n">
        <v>495.0725691358383</v>
      </c>
      <c r="AD46" t="n">
        <v>383885.3254727246</v>
      </c>
      <c r="AE46" t="n">
        <v>546241.3407600786</v>
      </c>
      <c r="AF46" t="n">
        <v>4.634031194761559e-06</v>
      </c>
      <c r="AG46" t="n">
        <v>1.173333333333333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3.552</v>
      </c>
      <c r="E47" t="n">
        <v>28.15</v>
      </c>
      <c r="F47" t="n">
        <v>24.7</v>
      </c>
      <c r="G47" t="n">
        <v>74.09</v>
      </c>
      <c r="H47" t="n">
        <v>0.9399999999999999</v>
      </c>
      <c r="I47" t="n">
        <v>20</v>
      </c>
      <c r="J47" t="n">
        <v>232.08</v>
      </c>
      <c r="K47" t="n">
        <v>56.13</v>
      </c>
      <c r="L47" t="n">
        <v>12.25</v>
      </c>
      <c r="M47" t="n">
        <v>18</v>
      </c>
      <c r="N47" t="n">
        <v>53.71</v>
      </c>
      <c r="O47" t="n">
        <v>28857.81</v>
      </c>
      <c r="P47" t="n">
        <v>310.27</v>
      </c>
      <c r="Q47" t="n">
        <v>1397.23</v>
      </c>
      <c r="R47" t="n">
        <v>89.90000000000001</v>
      </c>
      <c r="S47" t="n">
        <v>66.97</v>
      </c>
      <c r="T47" t="n">
        <v>8853.629999999999</v>
      </c>
      <c r="U47" t="n">
        <v>0.74</v>
      </c>
      <c r="V47" t="n">
        <v>0.85</v>
      </c>
      <c r="W47" t="n">
        <v>5.32</v>
      </c>
      <c r="X47" t="n">
        <v>0.53</v>
      </c>
      <c r="Y47" t="n">
        <v>1</v>
      </c>
      <c r="Z47" t="n">
        <v>10</v>
      </c>
      <c r="AA47" t="n">
        <v>381.3987485522132</v>
      </c>
      <c r="AB47" t="n">
        <v>542.7031197840862</v>
      </c>
      <c r="AC47" t="n">
        <v>491.8657885096824</v>
      </c>
      <c r="AD47" t="n">
        <v>381398.7485522132</v>
      </c>
      <c r="AE47" t="n">
        <v>542703.1197840862</v>
      </c>
      <c r="AF47" t="n">
        <v>4.635075130601785e-06</v>
      </c>
      <c r="AG47" t="n">
        <v>1.172916666666667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3.5582</v>
      </c>
      <c r="E48" t="n">
        <v>28.1</v>
      </c>
      <c r="F48" t="n">
        <v>24.69</v>
      </c>
      <c r="G48" t="n">
        <v>77.97</v>
      </c>
      <c r="H48" t="n">
        <v>0.96</v>
      </c>
      <c r="I48" t="n">
        <v>19</v>
      </c>
      <c r="J48" t="n">
        <v>232.51</v>
      </c>
      <c r="K48" t="n">
        <v>56.13</v>
      </c>
      <c r="L48" t="n">
        <v>12.5</v>
      </c>
      <c r="M48" t="n">
        <v>17</v>
      </c>
      <c r="N48" t="n">
        <v>53.88</v>
      </c>
      <c r="O48" t="n">
        <v>28910.45</v>
      </c>
      <c r="P48" t="n">
        <v>310.41</v>
      </c>
      <c r="Q48" t="n">
        <v>1397.19</v>
      </c>
      <c r="R48" t="n">
        <v>89.56999999999999</v>
      </c>
      <c r="S48" t="n">
        <v>66.97</v>
      </c>
      <c r="T48" t="n">
        <v>8693.57</v>
      </c>
      <c r="U48" t="n">
        <v>0.75</v>
      </c>
      <c r="V48" t="n">
        <v>0.85</v>
      </c>
      <c r="W48" t="n">
        <v>5.33</v>
      </c>
      <c r="X48" t="n">
        <v>0.52</v>
      </c>
      <c r="Y48" t="n">
        <v>1</v>
      </c>
      <c r="Z48" t="n">
        <v>10</v>
      </c>
      <c r="AA48" t="n">
        <v>380.786670189484</v>
      </c>
      <c r="AB48" t="n">
        <v>541.8321760846998</v>
      </c>
      <c r="AC48" t="n">
        <v>491.0764298459313</v>
      </c>
      <c r="AD48" t="n">
        <v>380786.670189484</v>
      </c>
      <c r="AE48" t="n">
        <v>541832.1760846998</v>
      </c>
      <c r="AF48" t="n">
        <v>4.643165633363533e-06</v>
      </c>
      <c r="AG48" t="n">
        <v>1.170833333333333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3.5591</v>
      </c>
      <c r="E49" t="n">
        <v>28.1</v>
      </c>
      <c r="F49" t="n">
        <v>24.68</v>
      </c>
      <c r="G49" t="n">
        <v>77.94</v>
      </c>
      <c r="H49" t="n">
        <v>0.97</v>
      </c>
      <c r="I49" t="n">
        <v>19</v>
      </c>
      <c r="J49" t="n">
        <v>232.94</v>
      </c>
      <c r="K49" t="n">
        <v>56.13</v>
      </c>
      <c r="L49" t="n">
        <v>12.75</v>
      </c>
      <c r="M49" t="n">
        <v>17</v>
      </c>
      <c r="N49" t="n">
        <v>54.06</v>
      </c>
      <c r="O49" t="n">
        <v>28963.15</v>
      </c>
      <c r="P49" t="n">
        <v>308.52</v>
      </c>
      <c r="Q49" t="n">
        <v>1397.21</v>
      </c>
      <c r="R49" t="n">
        <v>89.43000000000001</v>
      </c>
      <c r="S49" t="n">
        <v>66.97</v>
      </c>
      <c r="T49" t="n">
        <v>8623.719999999999</v>
      </c>
      <c r="U49" t="n">
        <v>0.75</v>
      </c>
      <c r="V49" t="n">
        <v>0.85</v>
      </c>
      <c r="W49" t="n">
        <v>5.32</v>
      </c>
      <c r="X49" t="n">
        <v>0.52</v>
      </c>
      <c r="Y49" t="n">
        <v>1</v>
      </c>
      <c r="Z49" t="n">
        <v>10</v>
      </c>
      <c r="AA49" t="n">
        <v>379.2208795169777</v>
      </c>
      <c r="AB49" t="n">
        <v>539.6041680324353</v>
      </c>
      <c r="AC49" t="n">
        <v>489.057128873663</v>
      </c>
      <c r="AD49" t="n">
        <v>379220.8795169778</v>
      </c>
      <c r="AE49" t="n">
        <v>539604.1680324352</v>
      </c>
      <c r="AF49" t="n">
        <v>4.644340061183787e-06</v>
      </c>
      <c r="AG49" t="n">
        <v>1.170833333333333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3.5684</v>
      </c>
      <c r="E50" t="n">
        <v>28.02</v>
      </c>
      <c r="F50" t="n">
        <v>24.65</v>
      </c>
      <c r="G50" t="n">
        <v>82.17</v>
      </c>
      <c r="H50" t="n">
        <v>0.99</v>
      </c>
      <c r="I50" t="n">
        <v>18</v>
      </c>
      <c r="J50" t="n">
        <v>233.37</v>
      </c>
      <c r="K50" t="n">
        <v>56.13</v>
      </c>
      <c r="L50" t="n">
        <v>13</v>
      </c>
      <c r="M50" t="n">
        <v>16</v>
      </c>
      <c r="N50" t="n">
        <v>54.24</v>
      </c>
      <c r="O50" t="n">
        <v>29015.91</v>
      </c>
      <c r="P50" t="n">
        <v>305.86</v>
      </c>
      <c r="Q50" t="n">
        <v>1397.2</v>
      </c>
      <c r="R50" t="n">
        <v>88.31</v>
      </c>
      <c r="S50" t="n">
        <v>66.97</v>
      </c>
      <c r="T50" t="n">
        <v>8064.85</v>
      </c>
      <c r="U50" t="n">
        <v>0.76</v>
      </c>
      <c r="V50" t="n">
        <v>0.85</v>
      </c>
      <c r="W50" t="n">
        <v>5.32</v>
      </c>
      <c r="X50" t="n">
        <v>0.48</v>
      </c>
      <c r="Y50" t="n">
        <v>1</v>
      </c>
      <c r="Z50" t="n">
        <v>10</v>
      </c>
      <c r="AA50" t="n">
        <v>376.0790356843358</v>
      </c>
      <c r="AB50" t="n">
        <v>535.1335491425681</v>
      </c>
      <c r="AC50" t="n">
        <v>485.0052920493868</v>
      </c>
      <c r="AD50" t="n">
        <v>376079.0356843359</v>
      </c>
      <c r="AE50" t="n">
        <v>535133.5491425681</v>
      </c>
      <c r="AF50" t="n">
        <v>4.65647581532641e-06</v>
      </c>
      <c r="AG50" t="n">
        <v>1.1675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3.5674</v>
      </c>
      <c r="E51" t="n">
        <v>28.03</v>
      </c>
      <c r="F51" t="n">
        <v>24.66</v>
      </c>
      <c r="G51" t="n">
        <v>82.2</v>
      </c>
      <c r="H51" t="n">
        <v>1.01</v>
      </c>
      <c r="I51" t="n">
        <v>18</v>
      </c>
      <c r="J51" t="n">
        <v>233.79</v>
      </c>
      <c r="K51" t="n">
        <v>56.13</v>
      </c>
      <c r="L51" t="n">
        <v>13.25</v>
      </c>
      <c r="M51" t="n">
        <v>16</v>
      </c>
      <c r="N51" t="n">
        <v>54.42</v>
      </c>
      <c r="O51" t="n">
        <v>29068.74</v>
      </c>
      <c r="P51" t="n">
        <v>305.66</v>
      </c>
      <c r="Q51" t="n">
        <v>1397.2</v>
      </c>
      <c r="R51" t="n">
        <v>88.67</v>
      </c>
      <c r="S51" t="n">
        <v>66.97</v>
      </c>
      <c r="T51" t="n">
        <v>8247.15</v>
      </c>
      <c r="U51" t="n">
        <v>0.76</v>
      </c>
      <c r="V51" t="n">
        <v>0.85</v>
      </c>
      <c r="W51" t="n">
        <v>5.32</v>
      </c>
      <c r="X51" t="n">
        <v>0.49</v>
      </c>
      <c r="Y51" t="n">
        <v>1</v>
      </c>
      <c r="Z51" t="n">
        <v>10</v>
      </c>
      <c r="AA51" t="n">
        <v>376.0895788782349</v>
      </c>
      <c r="AB51" t="n">
        <v>535.1485513528357</v>
      </c>
      <c r="AC51" t="n">
        <v>485.0188889382081</v>
      </c>
      <c r="AD51" t="n">
        <v>376089.578878235</v>
      </c>
      <c r="AE51" t="n">
        <v>535148.5513528357</v>
      </c>
      <c r="AF51" t="n">
        <v>4.655170895526128e-06</v>
      </c>
      <c r="AG51" t="n">
        <v>1.167916666666667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3.5788</v>
      </c>
      <c r="E52" t="n">
        <v>27.94</v>
      </c>
      <c r="F52" t="n">
        <v>24.61</v>
      </c>
      <c r="G52" t="n">
        <v>86.86</v>
      </c>
      <c r="H52" t="n">
        <v>1.02</v>
      </c>
      <c r="I52" t="n">
        <v>17</v>
      </c>
      <c r="J52" t="n">
        <v>234.22</v>
      </c>
      <c r="K52" t="n">
        <v>56.13</v>
      </c>
      <c r="L52" t="n">
        <v>13.5</v>
      </c>
      <c r="M52" t="n">
        <v>15</v>
      </c>
      <c r="N52" t="n">
        <v>54.6</v>
      </c>
      <c r="O52" t="n">
        <v>29121.64</v>
      </c>
      <c r="P52" t="n">
        <v>301.76</v>
      </c>
      <c r="Q52" t="n">
        <v>1397.22</v>
      </c>
      <c r="R52" t="n">
        <v>87.05</v>
      </c>
      <c r="S52" t="n">
        <v>66.97</v>
      </c>
      <c r="T52" t="n">
        <v>7440.21</v>
      </c>
      <c r="U52" t="n">
        <v>0.77</v>
      </c>
      <c r="V52" t="n">
        <v>0.86</v>
      </c>
      <c r="W52" t="n">
        <v>5.32</v>
      </c>
      <c r="X52" t="n">
        <v>0.45</v>
      </c>
      <c r="Y52" t="n">
        <v>1</v>
      </c>
      <c r="Z52" t="n">
        <v>10</v>
      </c>
      <c r="AA52" t="n">
        <v>371.713887900773</v>
      </c>
      <c r="AB52" t="n">
        <v>528.922256291056</v>
      </c>
      <c r="AC52" t="n">
        <v>479.3758376668708</v>
      </c>
      <c r="AD52" t="n">
        <v>371713.887900773</v>
      </c>
      <c r="AE52" t="n">
        <v>528922.2562910559</v>
      </c>
      <c r="AF52" t="n">
        <v>4.670046981249343e-06</v>
      </c>
      <c r="AG52" t="n">
        <v>1.164166666666667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3.579</v>
      </c>
      <c r="E53" t="n">
        <v>27.94</v>
      </c>
      <c r="F53" t="n">
        <v>24.61</v>
      </c>
      <c r="G53" t="n">
        <v>86.86</v>
      </c>
      <c r="H53" t="n">
        <v>1.04</v>
      </c>
      <c r="I53" t="n">
        <v>17</v>
      </c>
      <c r="J53" t="n">
        <v>234.65</v>
      </c>
      <c r="K53" t="n">
        <v>56.13</v>
      </c>
      <c r="L53" t="n">
        <v>13.75</v>
      </c>
      <c r="M53" t="n">
        <v>15</v>
      </c>
      <c r="N53" t="n">
        <v>54.78</v>
      </c>
      <c r="O53" t="n">
        <v>29174.59</v>
      </c>
      <c r="P53" t="n">
        <v>301.35</v>
      </c>
      <c r="Q53" t="n">
        <v>1397.18</v>
      </c>
      <c r="R53" t="n">
        <v>87.09999999999999</v>
      </c>
      <c r="S53" t="n">
        <v>66.97</v>
      </c>
      <c r="T53" t="n">
        <v>7465.3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371.3878666895462</v>
      </c>
      <c r="AB53" t="n">
        <v>528.4583514431238</v>
      </c>
      <c r="AC53" t="n">
        <v>478.9553887777757</v>
      </c>
      <c r="AD53" t="n">
        <v>371387.8666895462</v>
      </c>
      <c r="AE53" t="n">
        <v>528458.3514431238</v>
      </c>
      <c r="AF53" t="n">
        <v>4.6703079652094e-06</v>
      </c>
      <c r="AG53" t="n">
        <v>1.164166666666667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3.579</v>
      </c>
      <c r="E54" t="n">
        <v>27.94</v>
      </c>
      <c r="F54" t="n">
        <v>24.61</v>
      </c>
      <c r="G54" t="n">
        <v>86.86</v>
      </c>
      <c r="H54" t="n">
        <v>1.06</v>
      </c>
      <c r="I54" t="n">
        <v>17</v>
      </c>
      <c r="J54" t="n">
        <v>235.08</v>
      </c>
      <c r="K54" t="n">
        <v>56.13</v>
      </c>
      <c r="L54" t="n">
        <v>14</v>
      </c>
      <c r="M54" t="n">
        <v>15</v>
      </c>
      <c r="N54" t="n">
        <v>54.96</v>
      </c>
      <c r="O54" t="n">
        <v>29227.61</v>
      </c>
      <c r="P54" t="n">
        <v>299.22</v>
      </c>
      <c r="Q54" t="n">
        <v>1397.19</v>
      </c>
      <c r="R54" t="n">
        <v>87.19</v>
      </c>
      <c r="S54" t="n">
        <v>66.97</v>
      </c>
      <c r="T54" t="n">
        <v>7511.45</v>
      </c>
      <c r="U54" t="n">
        <v>0.77</v>
      </c>
      <c r="V54" t="n">
        <v>0.86</v>
      </c>
      <c r="W54" t="n">
        <v>5.32</v>
      </c>
      <c r="X54" t="n">
        <v>0.45</v>
      </c>
      <c r="Y54" t="n">
        <v>1</v>
      </c>
      <c r="Z54" t="n">
        <v>10</v>
      </c>
      <c r="AA54" t="n">
        <v>369.7982141488214</v>
      </c>
      <c r="AB54" t="n">
        <v>526.1963896603471</v>
      </c>
      <c r="AC54" t="n">
        <v>476.9053146667094</v>
      </c>
      <c r="AD54" t="n">
        <v>369798.2141488214</v>
      </c>
      <c r="AE54" t="n">
        <v>526196.3896603471</v>
      </c>
      <c r="AF54" t="n">
        <v>4.6703079652094e-06</v>
      </c>
      <c r="AG54" t="n">
        <v>1.164166666666667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3.5855</v>
      </c>
      <c r="E55" t="n">
        <v>27.89</v>
      </c>
      <c r="F55" t="n">
        <v>24.6</v>
      </c>
      <c r="G55" t="n">
        <v>92.26000000000001</v>
      </c>
      <c r="H55" t="n">
        <v>1.08</v>
      </c>
      <c r="I55" t="n">
        <v>16</v>
      </c>
      <c r="J55" t="n">
        <v>235.51</v>
      </c>
      <c r="K55" t="n">
        <v>56.13</v>
      </c>
      <c r="L55" t="n">
        <v>14.25</v>
      </c>
      <c r="M55" t="n">
        <v>14</v>
      </c>
      <c r="N55" t="n">
        <v>55.14</v>
      </c>
      <c r="O55" t="n">
        <v>29280.69</v>
      </c>
      <c r="P55" t="n">
        <v>297.8</v>
      </c>
      <c r="Q55" t="n">
        <v>1397.18</v>
      </c>
      <c r="R55" t="n">
        <v>86.84</v>
      </c>
      <c r="S55" t="n">
        <v>66.97</v>
      </c>
      <c r="T55" t="n">
        <v>7340.17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368.0185627238628</v>
      </c>
      <c r="AB55" t="n">
        <v>523.6640730648692</v>
      </c>
      <c r="AC55" t="n">
        <v>474.6102110389904</v>
      </c>
      <c r="AD55" t="n">
        <v>368018.5627238628</v>
      </c>
      <c r="AE55" t="n">
        <v>523664.0730648692</v>
      </c>
      <c r="AF55" t="n">
        <v>4.678789943911233e-06</v>
      </c>
      <c r="AG55" t="n">
        <v>1.162083333333333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3.5856</v>
      </c>
      <c r="E56" t="n">
        <v>27.89</v>
      </c>
      <c r="F56" t="n">
        <v>24.6</v>
      </c>
      <c r="G56" t="n">
        <v>92.25</v>
      </c>
      <c r="H56" t="n">
        <v>1.09</v>
      </c>
      <c r="I56" t="n">
        <v>16</v>
      </c>
      <c r="J56" t="n">
        <v>235.94</v>
      </c>
      <c r="K56" t="n">
        <v>56.13</v>
      </c>
      <c r="L56" t="n">
        <v>14.5</v>
      </c>
      <c r="M56" t="n">
        <v>14</v>
      </c>
      <c r="N56" t="n">
        <v>55.32</v>
      </c>
      <c r="O56" t="n">
        <v>29333.84</v>
      </c>
      <c r="P56" t="n">
        <v>297.3</v>
      </c>
      <c r="Q56" t="n">
        <v>1397.2</v>
      </c>
      <c r="R56" t="n">
        <v>86.73999999999999</v>
      </c>
      <c r="S56" t="n">
        <v>66.97</v>
      </c>
      <c r="T56" t="n">
        <v>7291.21</v>
      </c>
      <c r="U56" t="n">
        <v>0.77</v>
      </c>
      <c r="V56" t="n">
        <v>0.86</v>
      </c>
      <c r="W56" t="n">
        <v>5.32</v>
      </c>
      <c r="X56" t="n">
        <v>0.44</v>
      </c>
      <c r="Y56" t="n">
        <v>1</v>
      </c>
      <c r="Z56" t="n">
        <v>10</v>
      </c>
      <c r="AA56" t="n">
        <v>367.6361967431818</v>
      </c>
      <c r="AB56" t="n">
        <v>523.1199936429974</v>
      </c>
      <c r="AC56" t="n">
        <v>474.1170978725186</v>
      </c>
      <c r="AD56" t="n">
        <v>367636.1967431817</v>
      </c>
      <c r="AE56" t="n">
        <v>523119.9936429974</v>
      </c>
      <c r="AF56" t="n">
        <v>4.678920435891261e-06</v>
      </c>
      <c r="AG56" t="n">
        <v>1.162083333333333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3.5836</v>
      </c>
      <c r="E57" t="n">
        <v>27.9</v>
      </c>
      <c r="F57" t="n">
        <v>24.62</v>
      </c>
      <c r="G57" t="n">
        <v>92.31</v>
      </c>
      <c r="H57" t="n">
        <v>1.11</v>
      </c>
      <c r="I57" t="n">
        <v>16</v>
      </c>
      <c r="J57" t="n">
        <v>236.37</v>
      </c>
      <c r="K57" t="n">
        <v>56.13</v>
      </c>
      <c r="L57" t="n">
        <v>14.75</v>
      </c>
      <c r="M57" t="n">
        <v>14</v>
      </c>
      <c r="N57" t="n">
        <v>55.5</v>
      </c>
      <c r="O57" t="n">
        <v>29387.05</v>
      </c>
      <c r="P57" t="n">
        <v>296.86</v>
      </c>
      <c r="Q57" t="n">
        <v>1397.18</v>
      </c>
      <c r="R57" t="n">
        <v>87.3</v>
      </c>
      <c r="S57" t="n">
        <v>66.97</v>
      </c>
      <c r="T57" t="n">
        <v>7571.75</v>
      </c>
      <c r="U57" t="n">
        <v>0.77</v>
      </c>
      <c r="V57" t="n">
        <v>0.85</v>
      </c>
      <c r="W57" t="n">
        <v>5.32</v>
      </c>
      <c r="X57" t="n">
        <v>0.45</v>
      </c>
      <c r="Y57" t="n">
        <v>1</v>
      </c>
      <c r="Z57" t="n">
        <v>10</v>
      </c>
      <c r="AA57" t="n">
        <v>367.6184546855105</v>
      </c>
      <c r="AB57" t="n">
        <v>523.0947479648559</v>
      </c>
      <c r="AC57" t="n">
        <v>474.0942170654384</v>
      </c>
      <c r="AD57" t="n">
        <v>367618.4546855105</v>
      </c>
      <c r="AE57" t="n">
        <v>523094.7479648558</v>
      </c>
      <c r="AF57" t="n">
        <v>4.676310596290697e-06</v>
      </c>
      <c r="AG57" t="n">
        <v>1.1625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3.5867</v>
      </c>
      <c r="E58" t="n">
        <v>27.88</v>
      </c>
      <c r="F58" t="n">
        <v>24.59</v>
      </c>
      <c r="G58" t="n">
        <v>92.22</v>
      </c>
      <c r="H58" t="n">
        <v>1.13</v>
      </c>
      <c r="I58" t="n">
        <v>16</v>
      </c>
      <c r="J58" t="n">
        <v>236.81</v>
      </c>
      <c r="K58" t="n">
        <v>56.13</v>
      </c>
      <c r="L58" t="n">
        <v>15</v>
      </c>
      <c r="M58" t="n">
        <v>13</v>
      </c>
      <c r="N58" t="n">
        <v>55.68</v>
      </c>
      <c r="O58" t="n">
        <v>29440.33</v>
      </c>
      <c r="P58" t="n">
        <v>294.35</v>
      </c>
      <c r="Q58" t="n">
        <v>1397.17</v>
      </c>
      <c r="R58" t="n">
        <v>86.43000000000001</v>
      </c>
      <c r="S58" t="n">
        <v>66.97</v>
      </c>
      <c r="T58" t="n">
        <v>7137.45</v>
      </c>
      <c r="U58" t="n">
        <v>0.77</v>
      </c>
      <c r="V58" t="n">
        <v>0.86</v>
      </c>
      <c r="W58" t="n">
        <v>5.32</v>
      </c>
      <c r="X58" t="n">
        <v>0.43</v>
      </c>
      <c r="Y58" t="n">
        <v>1</v>
      </c>
      <c r="Z58" t="n">
        <v>10</v>
      </c>
      <c r="AA58" t="n">
        <v>365.2722967623133</v>
      </c>
      <c r="AB58" t="n">
        <v>519.7563331712612</v>
      </c>
      <c r="AC58" t="n">
        <v>471.0685259187262</v>
      </c>
      <c r="AD58" t="n">
        <v>365272.2967623133</v>
      </c>
      <c r="AE58" t="n">
        <v>519756.3331712612</v>
      </c>
      <c r="AF58" t="n">
        <v>4.680355847671571e-06</v>
      </c>
      <c r="AG58" t="n">
        <v>1.161666666666667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3.5969</v>
      </c>
      <c r="E59" t="n">
        <v>27.8</v>
      </c>
      <c r="F59" t="n">
        <v>24.56</v>
      </c>
      <c r="G59" t="n">
        <v>98.22</v>
      </c>
      <c r="H59" t="n">
        <v>1.14</v>
      </c>
      <c r="I59" t="n">
        <v>15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293.44</v>
      </c>
      <c r="Q59" t="n">
        <v>1397.2</v>
      </c>
      <c r="R59" t="n">
        <v>85.18000000000001</v>
      </c>
      <c r="S59" t="n">
        <v>66.97</v>
      </c>
      <c r="T59" t="n">
        <v>6517.66</v>
      </c>
      <c r="U59" t="n">
        <v>0.79</v>
      </c>
      <c r="V59" t="n">
        <v>0.86</v>
      </c>
      <c r="W59" t="n">
        <v>5.32</v>
      </c>
      <c r="X59" t="n">
        <v>0.39</v>
      </c>
      <c r="Y59" t="n">
        <v>1</v>
      </c>
      <c r="Z59" t="n">
        <v>10</v>
      </c>
      <c r="AA59" t="n">
        <v>363.402361888002</v>
      </c>
      <c r="AB59" t="n">
        <v>517.0955496895793</v>
      </c>
      <c r="AC59" t="n">
        <v>468.6569894495943</v>
      </c>
      <c r="AD59" t="n">
        <v>363402.361888002</v>
      </c>
      <c r="AE59" t="n">
        <v>517095.5496895793</v>
      </c>
      <c r="AF59" t="n">
        <v>4.693666029634448e-06</v>
      </c>
      <c r="AG59" t="n">
        <v>1.158333333333333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3.594</v>
      </c>
      <c r="E60" t="n">
        <v>27.82</v>
      </c>
      <c r="F60" t="n">
        <v>24.58</v>
      </c>
      <c r="G60" t="n">
        <v>98.31</v>
      </c>
      <c r="H60" t="n">
        <v>1.16</v>
      </c>
      <c r="I60" t="n">
        <v>15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291.61</v>
      </c>
      <c r="Q60" t="n">
        <v>1397.2</v>
      </c>
      <c r="R60" t="n">
        <v>86.06</v>
      </c>
      <c r="S60" t="n">
        <v>66.97</v>
      </c>
      <c r="T60" t="n">
        <v>6957.12</v>
      </c>
      <c r="U60" t="n">
        <v>0.78</v>
      </c>
      <c r="V60" t="n">
        <v>0.86</v>
      </c>
      <c r="W60" t="n">
        <v>5.32</v>
      </c>
      <c r="X60" t="n">
        <v>0.41</v>
      </c>
      <c r="Y60" t="n">
        <v>1</v>
      </c>
      <c r="Z60" t="n">
        <v>10</v>
      </c>
      <c r="AA60" t="n">
        <v>362.4412765386754</v>
      </c>
      <c r="AB60" t="n">
        <v>515.727994029163</v>
      </c>
      <c r="AC60" t="n">
        <v>467.4175385993593</v>
      </c>
      <c r="AD60" t="n">
        <v>362441.2765386754</v>
      </c>
      <c r="AE60" t="n">
        <v>515727.994029163</v>
      </c>
      <c r="AF60" t="n">
        <v>4.68988176221363e-06</v>
      </c>
      <c r="AG60" t="n">
        <v>1.159166666666667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3.5961</v>
      </c>
      <c r="E61" t="n">
        <v>27.81</v>
      </c>
      <c r="F61" t="n">
        <v>24.56</v>
      </c>
      <c r="G61" t="n">
        <v>98.25</v>
      </c>
      <c r="H61" t="n">
        <v>1.18</v>
      </c>
      <c r="I61" t="n">
        <v>15</v>
      </c>
      <c r="J61" t="n">
        <v>238.11</v>
      </c>
      <c r="K61" t="n">
        <v>56.13</v>
      </c>
      <c r="L61" t="n">
        <v>15.75</v>
      </c>
      <c r="M61" t="n">
        <v>10</v>
      </c>
      <c r="N61" t="n">
        <v>56.23</v>
      </c>
      <c r="O61" t="n">
        <v>29600.54</v>
      </c>
      <c r="P61" t="n">
        <v>289.11</v>
      </c>
      <c r="Q61" t="n">
        <v>1397.24</v>
      </c>
      <c r="R61" t="n">
        <v>85.56</v>
      </c>
      <c r="S61" t="n">
        <v>66.97</v>
      </c>
      <c r="T61" t="n">
        <v>6704.48</v>
      </c>
      <c r="U61" t="n">
        <v>0.78</v>
      </c>
      <c r="V61" t="n">
        <v>0.86</v>
      </c>
      <c r="W61" t="n">
        <v>5.31</v>
      </c>
      <c r="X61" t="n">
        <v>0.4</v>
      </c>
      <c r="Y61" t="n">
        <v>1</v>
      </c>
      <c r="Z61" t="n">
        <v>10</v>
      </c>
      <c r="AA61" t="n">
        <v>360.2683680885691</v>
      </c>
      <c r="AB61" t="n">
        <v>512.6361008350865</v>
      </c>
      <c r="AC61" t="n">
        <v>464.6152763155213</v>
      </c>
      <c r="AD61" t="n">
        <v>360268.3680885691</v>
      </c>
      <c r="AE61" t="n">
        <v>512636.1008350865</v>
      </c>
      <c r="AF61" t="n">
        <v>4.692622093794221e-06</v>
      </c>
      <c r="AG61" t="n">
        <v>1.15875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3.5944</v>
      </c>
      <c r="E62" t="n">
        <v>27.82</v>
      </c>
      <c r="F62" t="n">
        <v>24.57</v>
      </c>
      <c r="G62" t="n">
        <v>98.3</v>
      </c>
      <c r="H62" t="n">
        <v>1.19</v>
      </c>
      <c r="I62" t="n">
        <v>15</v>
      </c>
      <c r="J62" t="n">
        <v>238.54</v>
      </c>
      <c r="K62" t="n">
        <v>56.13</v>
      </c>
      <c r="L62" t="n">
        <v>16</v>
      </c>
      <c r="M62" t="n">
        <v>7</v>
      </c>
      <c r="N62" t="n">
        <v>56.41</v>
      </c>
      <c r="O62" t="n">
        <v>29654.08</v>
      </c>
      <c r="P62" t="n">
        <v>288.05</v>
      </c>
      <c r="Q62" t="n">
        <v>1397.24</v>
      </c>
      <c r="R62" t="n">
        <v>85.70999999999999</v>
      </c>
      <c r="S62" t="n">
        <v>66.97</v>
      </c>
      <c r="T62" t="n">
        <v>6783.14</v>
      </c>
      <c r="U62" t="n">
        <v>0.78</v>
      </c>
      <c r="V62" t="n">
        <v>0.86</v>
      </c>
      <c r="W62" t="n">
        <v>5.32</v>
      </c>
      <c r="X62" t="n">
        <v>0.41</v>
      </c>
      <c r="Y62" t="n">
        <v>1</v>
      </c>
      <c r="Z62" t="n">
        <v>10</v>
      </c>
      <c r="AA62" t="n">
        <v>359.7030014461363</v>
      </c>
      <c r="AB62" t="n">
        <v>511.8316245701936</v>
      </c>
      <c r="AC62" t="n">
        <v>463.8861587963031</v>
      </c>
      <c r="AD62" t="n">
        <v>359703.0014461363</v>
      </c>
      <c r="AE62" t="n">
        <v>511831.6245701936</v>
      </c>
      <c r="AF62" t="n">
        <v>4.690403730133742e-06</v>
      </c>
      <c r="AG62" t="n">
        <v>1.159166666666667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3.6044</v>
      </c>
      <c r="E63" t="n">
        <v>27.74</v>
      </c>
      <c r="F63" t="n">
        <v>24.54</v>
      </c>
      <c r="G63" t="n">
        <v>105.17</v>
      </c>
      <c r="H63" t="n">
        <v>1.21</v>
      </c>
      <c r="I63" t="n">
        <v>14</v>
      </c>
      <c r="J63" t="n">
        <v>238.97</v>
      </c>
      <c r="K63" t="n">
        <v>56.13</v>
      </c>
      <c r="L63" t="n">
        <v>16.25</v>
      </c>
      <c r="M63" t="n">
        <v>5</v>
      </c>
      <c r="N63" t="n">
        <v>56.6</v>
      </c>
      <c r="O63" t="n">
        <v>29707.68</v>
      </c>
      <c r="P63" t="n">
        <v>287.52</v>
      </c>
      <c r="Q63" t="n">
        <v>1397.18</v>
      </c>
      <c r="R63" t="n">
        <v>84.48999999999999</v>
      </c>
      <c r="S63" t="n">
        <v>66.97</v>
      </c>
      <c r="T63" t="n">
        <v>6178.17</v>
      </c>
      <c r="U63" t="n">
        <v>0.79</v>
      </c>
      <c r="V63" t="n">
        <v>0.86</v>
      </c>
      <c r="W63" t="n">
        <v>5.32</v>
      </c>
      <c r="X63" t="n">
        <v>0.37</v>
      </c>
      <c r="Y63" t="n">
        <v>1</v>
      </c>
      <c r="Z63" t="n">
        <v>10</v>
      </c>
      <c r="AA63" t="n">
        <v>358.153402573041</v>
      </c>
      <c r="AB63" t="n">
        <v>509.6266562895292</v>
      </c>
      <c r="AC63" t="n">
        <v>461.8877393613102</v>
      </c>
      <c r="AD63" t="n">
        <v>358153.402573041</v>
      </c>
      <c r="AE63" t="n">
        <v>509626.6562895292</v>
      </c>
      <c r="AF63" t="n">
        <v>4.703452928136563e-06</v>
      </c>
      <c r="AG63" t="n">
        <v>1.155833333333333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3.6027</v>
      </c>
      <c r="E64" t="n">
        <v>27.76</v>
      </c>
      <c r="F64" t="n">
        <v>24.55</v>
      </c>
      <c r="G64" t="n">
        <v>105.23</v>
      </c>
      <c r="H64" t="n">
        <v>1.23</v>
      </c>
      <c r="I64" t="n">
        <v>14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288.09</v>
      </c>
      <c r="Q64" t="n">
        <v>1397.19</v>
      </c>
      <c r="R64" t="n">
        <v>84.68000000000001</v>
      </c>
      <c r="S64" t="n">
        <v>66.97</v>
      </c>
      <c r="T64" t="n">
        <v>6270.22</v>
      </c>
      <c r="U64" t="n">
        <v>0.79</v>
      </c>
      <c r="V64" t="n">
        <v>0.86</v>
      </c>
      <c r="W64" t="n">
        <v>5.33</v>
      </c>
      <c r="X64" t="n">
        <v>0.39</v>
      </c>
      <c r="Y64" t="n">
        <v>1</v>
      </c>
      <c r="Z64" t="n">
        <v>10</v>
      </c>
      <c r="AA64" t="n">
        <v>358.801133084085</v>
      </c>
      <c r="AB64" t="n">
        <v>510.5483304440913</v>
      </c>
      <c r="AC64" t="n">
        <v>462.7230763406943</v>
      </c>
      <c r="AD64" t="n">
        <v>358801.133084085</v>
      </c>
      <c r="AE64" t="n">
        <v>510548.3304440913</v>
      </c>
      <c r="AF64" t="n">
        <v>4.701234564476084e-06</v>
      </c>
      <c r="AG64" t="n">
        <v>1.156666666666667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3.6037</v>
      </c>
      <c r="E65" t="n">
        <v>27.75</v>
      </c>
      <c r="F65" t="n">
        <v>24.55</v>
      </c>
      <c r="G65" t="n">
        <v>105.19</v>
      </c>
      <c r="H65" t="n">
        <v>1.24</v>
      </c>
      <c r="I65" t="n">
        <v>14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288.56</v>
      </c>
      <c r="Q65" t="n">
        <v>1397.22</v>
      </c>
      <c r="R65" t="n">
        <v>84.56999999999999</v>
      </c>
      <c r="S65" t="n">
        <v>66.97</v>
      </c>
      <c r="T65" t="n">
        <v>6218.78</v>
      </c>
      <c r="U65" t="n">
        <v>0.79</v>
      </c>
      <c r="V65" t="n">
        <v>0.86</v>
      </c>
      <c r="W65" t="n">
        <v>5.33</v>
      </c>
      <c r="X65" t="n">
        <v>0.38</v>
      </c>
      <c r="Y65" t="n">
        <v>1</v>
      </c>
      <c r="Z65" t="n">
        <v>10</v>
      </c>
      <c r="AA65" t="n">
        <v>359.0493102738814</v>
      </c>
      <c r="AB65" t="n">
        <v>510.9014688213749</v>
      </c>
      <c r="AC65" t="n">
        <v>463.0431347300116</v>
      </c>
      <c r="AD65" t="n">
        <v>359049.3102738814</v>
      </c>
      <c r="AE65" t="n">
        <v>510901.4688213749</v>
      </c>
      <c r="AF65" t="n">
        <v>4.702539484276366e-06</v>
      </c>
      <c r="AG65" t="n">
        <v>1.15625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3.6052</v>
      </c>
      <c r="E66" t="n">
        <v>27.74</v>
      </c>
      <c r="F66" t="n">
        <v>24.53</v>
      </c>
      <c r="G66" t="n">
        <v>105.15</v>
      </c>
      <c r="H66" t="n">
        <v>1.26</v>
      </c>
      <c r="I66" t="n">
        <v>14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288.97</v>
      </c>
      <c r="Q66" t="n">
        <v>1397.19</v>
      </c>
      <c r="R66" t="n">
        <v>83.93000000000001</v>
      </c>
      <c r="S66" t="n">
        <v>66.97</v>
      </c>
      <c r="T66" t="n">
        <v>5896.35</v>
      </c>
      <c r="U66" t="n">
        <v>0.8</v>
      </c>
      <c r="V66" t="n">
        <v>0.86</v>
      </c>
      <c r="W66" t="n">
        <v>5.33</v>
      </c>
      <c r="X66" t="n">
        <v>0.37</v>
      </c>
      <c r="Y66" t="n">
        <v>1</v>
      </c>
      <c r="Z66" t="n">
        <v>10</v>
      </c>
      <c r="AA66" t="n">
        <v>359.0973943296329</v>
      </c>
      <c r="AB66" t="n">
        <v>510.9698889909934</v>
      </c>
      <c r="AC66" t="n">
        <v>463.1051456885864</v>
      </c>
      <c r="AD66" t="n">
        <v>359097.3943296329</v>
      </c>
      <c r="AE66" t="n">
        <v>510969.8889909934</v>
      </c>
      <c r="AF66" t="n">
        <v>4.704496863976789e-06</v>
      </c>
      <c r="AG66" t="n">
        <v>1.155833333333333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3.6056</v>
      </c>
      <c r="E67" t="n">
        <v>27.74</v>
      </c>
      <c r="F67" t="n">
        <v>24.53</v>
      </c>
      <c r="G67" t="n">
        <v>105.13</v>
      </c>
      <c r="H67" t="n">
        <v>1.27</v>
      </c>
      <c r="I67" t="n">
        <v>14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289.58</v>
      </c>
      <c r="Q67" t="n">
        <v>1397.17</v>
      </c>
      <c r="R67" t="n">
        <v>83.91</v>
      </c>
      <c r="S67" t="n">
        <v>66.97</v>
      </c>
      <c r="T67" t="n">
        <v>5884.65</v>
      </c>
      <c r="U67" t="n">
        <v>0.8</v>
      </c>
      <c r="V67" t="n">
        <v>0.86</v>
      </c>
      <c r="W67" t="n">
        <v>5.33</v>
      </c>
      <c r="X67" t="n">
        <v>0.37</v>
      </c>
      <c r="Y67" t="n">
        <v>1</v>
      </c>
      <c r="Z67" t="n">
        <v>10</v>
      </c>
      <c r="AA67" t="n">
        <v>359.5109105703766</v>
      </c>
      <c r="AB67" t="n">
        <v>511.5582930032899</v>
      </c>
      <c r="AC67" t="n">
        <v>463.6384313707945</v>
      </c>
      <c r="AD67" t="n">
        <v>359510.9105703766</v>
      </c>
      <c r="AE67" t="n">
        <v>511558.2930032899</v>
      </c>
      <c r="AF67" t="n">
        <v>4.705018831896901e-06</v>
      </c>
      <c r="AG67" t="n">
        <v>1.155833333333333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3.6054</v>
      </c>
      <c r="E68" t="n">
        <v>27.74</v>
      </c>
      <c r="F68" t="n">
        <v>24.53</v>
      </c>
      <c r="G68" t="n">
        <v>105.14</v>
      </c>
      <c r="H68" t="n">
        <v>1.29</v>
      </c>
      <c r="I68" t="n">
        <v>14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290.1</v>
      </c>
      <c r="Q68" t="n">
        <v>1397.17</v>
      </c>
      <c r="R68" t="n">
        <v>83.81</v>
      </c>
      <c r="S68" t="n">
        <v>66.97</v>
      </c>
      <c r="T68" t="n">
        <v>5836.04</v>
      </c>
      <c r="U68" t="n">
        <v>0.8</v>
      </c>
      <c r="V68" t="n">
        <v>0.86</v>
      </c>
      <c r="W68" t="n">
        <v>5.34</v>
      </c>
      <c r="X68" t="n">
        <v>0.37</v>
      </c>
      <c r="Y68" t="n">
        <v>1</v>
      </c>
      <c r="Z68" t="n">
        <v>10</v>
      </c>
      <c r="AA68" t="n">
        <v>359.9153659628919</v>
      </c>
      <c r="AB68" t="n">
        <v>512.1338040771064</v>
      </c>
      <c r="AC68" t="n">
        <v>464.1600318514245</v>
      </c>
      <c r="AD68" t="n">
        <v>359915.3659628919</v>
      </c>
      <c r="AE68" t="n">
        <v>512133.8040771064</v>
      </c>
      <c r="AF68" t="n">
        <v>4.704757847936845e-06</v>
      </c>
      <c r="AG68" t="n">
        <v>1.155833333333333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3.605</v>
      </c>
      <c r="E69" t="n">
        <v>27.74</v>
      </c>
      <c r="F69" t="n">
        <v>24.54</v>
      </c>
      <c r="G69" t="n">
        <v>105.15</v>
      </c>
      <c r="H69" t="n">
        <v>1.31</v>
      </c>
      <c r="I69" t="n">
        <v>14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290.56</v>
      </c>
      <c r="Q69" t="n">
        <v>1397.2</v>
      </c>
      <c r="R69" t="n">
        <v>83.81</v>
      </c>
      <c r="S69" t="n">
        <v>66.97</v>
      </c>
      <c r="T69" t="n">
        <v>5834.78</v>
      </c>
      <c r="U69" t="n">
        <v>0.8</v>
      </c>
      <c r="V69" t="n">
        <v>0.86</v>
      </c>
      <c r="W69" t="n">
        <v>5.34</v>
      </c>
      <c r="X69" t="n">
        <v>0.37</v>
      </c>
      <c r="Y69" t="n">
        <v>1</v>
      </c>
      <c r="Z69" t="n">
        <v>10</v>
      </c>
      <c r="AA69" t="n">
        <v>360.3484202580498</v>
      </c>
      <c r="AB69" t="n">
        <v>512.7500093423578</v>
      </c>
      <c r="AC69" t="n">
        <v>464.7185145238612</v>
      </c>
      <c r="AD69" t="n">
        <v>360348.4202580499</v>
      </c>
      <c r="AE69" t="n">
        <v>512750.0093423577</v>
      </c>
      <c r="AF69" t="n">
        <v>4.704235880016732e-06</v>
      </c>
      <c r="AG69" t="n">
        <v>1.155833333333333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2024-09-24T16:24:48Z</dcterms:created>
  <dcterms:modified xmlns:dcterms="http://purl.org/dc/terms/" xmlns:xsi="http://www.w3.org/2001/XMLSchema-instance" xsi:type="dcterms:W3CDTF">2024-09-24T16:24:48Z</dcterms:modified>
</cp:coreProperties>
</file>